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01 - SO-01 Oplotenie areá..." sheetId="2" r:id="rId2"/>
    <sheet name="02 - SO-02 Prístrešok pre..." sheetId="3" r:id="rId3"/>
  </sheets>
  <definedNames>
    <definedName name="_xlnm.Print_Titles" localSheetId="1">'01 - SO-01 Oplotenie areá...'!$120:$120</definedName>
    <definedName name="_xlnm.Print_Titles" localSheetId="2">'02 - SO-02 Prístrešok pre...'!$127:$127</definedName>
    <definedName name="_xlnm.Print_Titles" localSheetId="0">'Rekapitulácia stavby'!$85:$85</definedName>
    <definedName name="_xlnm.Print_Area" localSheetId="1">'01 - SO-01 Oplotenie areá...'!$C$4:$Q$70,'01 - SO-01 Oplotenie areá...'!$C$76:$Q$104,'01 - SO-01 Oplotenie areá...'!$C$110:$Q$143</definedName>
    <definedName name="_xlnm.Print_Area" localSheetId="2">'02 - SO-02 Prístrešok pre...'!$C$4:$Q$70,'02 - SO-02 Prístrešok pre...'!$C$76:$Q$111,'02 - SO-02 Prístrešok pre...'!$C$117:$Q$183</definedName>
    <definedName name="_xlnm.Print_Area" localSheetId="0">'Rekapitulácia stavby'!$C$4:$AP$70,'Rekapitulácia stavby'!$C$76:$AP$97</definedName>
  </definedNames>
  <calcPr fullCalcOnLoad="1"/>
</workbook>
</file>

<file path=xl/sharedStrings.xml><?xml version="1.0" encoding="utf-8"?>
<sst xmlns="http://schemas.openxmlformats.org/spreadsheetml/2006/main" count="1173" uniqueCount="286">
  <si>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</si>
  <si>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</si>
  <si>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</si>
  <si>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</si>
  <si>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</si>
  <si>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</si>
  <si>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</si>
  <si>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</si>
  <si>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</si>
  <si>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</si>
  <si>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</si>
  <si>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</si>
  <si>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36-3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</si>
  <si>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Rozpočet
       - ceny na položkách
       - množstvo, pokiaľ má žlté podfarbenie
       - a v prípade potreby poznámku (tá je v skrytom stĺpci)</t>
  </si>
  <si>
    <t>Stavba:</t>
  </si>
  <si>
    <t xml:space="preserve">Oplotenie areálu MŠ a prístrešku pre výučbu v teréne  - Obec Malý Cetín p.č. 147/6,7  </t>
  </si>
  <si>
    <t>JKSO:</t>
  </si>
  <si>
    <t>KS:</t>
  </si>
  <si>
    <t>Miesto:</t>
  </si>
  <si>
    <t>Malý Cetín</t>
  </si>
  <si>
    <t>Dátum:</t>
  </si>
  <si>
    <t>25.07.2020</t>
  </si>
  <si>
    <t>Objednávateľ:</t>
  </si>
  <si>
    <t>IČO:</t>
  </si>
  <si>
    <t>Obec Malý Cetín</t>
  </si>
  <si>
    <t>IČO DPH:</t>
  </si>
  <si>
    <t>Zhotoviteľ:</t>
  </si>
  <si>
    <t>Vyplň údaj</t>
  </si>
  <si>
    <t>Projektant:</t>
  </si>
  <si>
    <t>Ing. Danka Hlaváčová</t>
  </si>
  <si>
    <t>True</t>
  </si>
  <si>
    <t>0,01</t>
  </si>
  <si>
    <t>Spracovateľ:</t>
  </si>
  <si>
    <t>V.Civáň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</si>
  <si>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</si>
  <si>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</si>
  <si>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</si>
  <si>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</si>
  <si>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</si>
  <si>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</si>
  <si>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</si>
  <si>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</si>
  <si>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</si>
  <si>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</si>
  <si>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</si>
  <si>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</si>
  <si>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</si>
  <si>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</si>
  <si>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</si>
  <si>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</si>
  <si>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</si>
  <si>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</si>
  <si>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</si>
  <si>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</si>
  <si>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</si>
  <si>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</si>
  <si>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</si>
  <si>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</si>
  <si>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</si>
  <si>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</si>
  <si>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</si>
  <si>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</si>
  <si>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</si>
  <si>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</si>
  <si>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</si>
  <si>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</si>
  <si>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</si>
  <si>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</si>
  <si>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</si>
  <si>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</si>
  <si>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</si>
  <si>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</si>
  <si>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</si>
  <si>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</si>
  <si>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</si>
  <si>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</si>
  <si>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{6ADA3B62-7481-4242-B295-95BE4AEC5F14}</t>
  </si>
  <si>
    <t>{00000000-0000-0000-0000-000000000000}</t>
  </si>
  <si>
    <t>01</t>
  </si>
  <si>
    <t>SO-01 Oplotenie areálu materskej školy  v. 2m</t>
  </si>
  <si>
    <t>1</t>
  </si>
  <si>
    <t>{F2B0EC0A-E681-4366-8857-58B3BFBC763A}</t>
  </si>
  <si>
    <t>02</t>
  </si>
  <si>
    <t>SO-02 Prístrešok pre výučbu v teréne</t>
  </si>
  <si>
    <t>{ACF21413-3B74-4ED2-9442-8C9EDF017611}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</si>
  <si>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</si>
  <si>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</si>
  <si>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</si>
  <si>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</si>
  <si>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</si>
  <si>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</si>
  <si>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</si>
  <si>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</si>
  <si>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</si>
  <si>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</si>
  <si>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</si>
  <si>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</si>
  <si>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SO-01 Oplotenie areálu materskej školy  v. 2m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</si>
  <si>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</si>
  <si>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</si>
  <si>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</si>
  <si>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</si>
  <si>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</si>
  <si>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</si>
  <si>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</si>
  <si>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</si>
  <si>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</si>
  <si>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</si>
  <si>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</si>
  <si>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</si>
  <si>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</si>
  <si>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</si>
  <si>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</si>
  <si>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</si>
  <si>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</si>
  <si>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</si>
  <si>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</si>
  <si>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</si>
  <si>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</si>
  <si>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</si>
  <si>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</si>
  <si>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</si>
  <si>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</si>
  <si>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</si>
  <si>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</si>
  <si>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</si>
  <si>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</si>
  <si>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</si>
  <si>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</si>
  <si>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</si>
  <si>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</si>
  <si>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</si>
  <si>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</si>
  <si>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</si>
  <si>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</si>
  <si>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</si>
  <si>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</si>
  <si>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183101115</t>
  </si>
  <si>
    <t>Hĺbenie jamky v rovine alebo na svahu do 1:5, objem  0,20 m3</t>
  </si>
  <si>
    <t>ks</t>
  </si>
  <si>
    <t>4</t>
  </si>
  <si>
    <t>162201201</t>
  </si>
  <si>
    <t>Vodorovné premiestnenie výkopu nosením do 10 m horniny 1 až 4</t>
  </si>
  <si>
    <t>m3</t>
  </si>
  <si>
    <t>3</t>
  </si>
  <si>
    <t>181301103</t>
  </si>
  <si>
    <t>Rozprestretie zeminy v rovine , plocha do 500 m2,hr.do 200 mm</t>
  </si>
  <si>
    <t>m2</t>
  </si>
  <si>
    <t>275313611</t>
  </si>
  <si>
    <t>Betón základových pätiek, prostý tr.C 16/20</t>
  </si>
  <si>
    <t>5</t>
  </si>
  <si>
    <t>338121111</t>
  </si>
  <si>
    <t>Osadenie stĺpika plotového železobetónového prefabrikovaného plného alebo s drážkami</t>
  </si>
  <si>
    <t>6</t>
  </si>
  <si>
    <t>M</t>
  </si>
  <si>
    <t>5923113000</t>
  </si>
  <si>
    <t>Stĺpik plotový železobetónový priebežný  typ H  275x12x11cm  šedý -  dodávka</t>
  </si>
  <si>
    <t>8</t>
  </si>
  <si>
    <t>7</t>
  </si>
  <si>
    <t>5923113001</t>
  </si>
  <si>
    <t>Stĺpik plotový železobetónový koncový  typ H  280x12x11cm  šedý -  dodávka</t>
  </si>
  <si>
    <t>5923113002</t>
  </si>
  <si>
    <t>Stĺpik plotový železobetónový rohový  typ H  280x13x17cm  šedý -  dodávka</t>
  </si>
  <si>
    <t>9</t>
  </si>
  <si>
    <t>348121121</t>
  </si>
  <si>
    <t>Osadenie dosky plotovej železobetónovej prefabrikovanej  do drážok ŽB stĺpov  50x4,5x200 cm</t>
  </si>
  <si>
    <t>10</t>
  </si>
  <si>
    <t>5923311000</t>
  </si>
  <si>
    <t>Doska rovná plotová výplňová železobetónová z jednej strany hladká a z druhej strany so vzorom štiepaného kameňa šedá   200x4,5x50 cm - dodávka</t>
  </si>
  <si>
    <t>11</t>
  </si>
  <si>
    <t>998152121</t>
  </si>
  <si>
    <t>Presun hmôt pre obj.8152, 8153,8159,zvislá nosná konštr.monolitická betónová, výška do 3 m</t>
  </si>
  <si>
    <t>t</t>
  </si>
  <si>
    <t>VP - Práce naviac</t>
  </si>
  <si>
    <t>PN</t>
  </si>
  <si>
    <t>02 - SO-02 Prístrešok pre výučbu v teréne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</si>
  <si>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</si>
  <si>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</si>
  <si>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</si>
  <si>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</si>
  <si>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</si>
  <si>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</si>
  <si>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</si>
  <si>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783 - Dokončovacie práce - nátery</t>
  </si>
  <si>
    <t>122201101</t>
  </si>
  <si>
    <t>Odkopávka zeminy nezapažená v hornine 3, do 100 m3</t>
  </si>
  <si>
    <t>133201201</t>
  </si>
  <si>
    <t>Výkop patky nezapaženej, hornina 3 do 100 m3</t>
  </si>
  <si>
    <t>271571111</t>
  </si>
  <si>
    <t>Vankúše zhutnené pod základy zo štrkopiesku</t>
  </si>
  <si>
    <t>275351217</t>
  </si>
  <si>
    <t>Debnenie stien základových pätiek, zhotovenie-tradičné</t>
  </si>
  <si>
    <t>275351218</t>
  </si>
  <si>
    <t>Debnenie stien základových pätiek, odstránenie-tradičné</t>
  </si>
  <si>
    <t>596911112</t>
  </si>
  <si>
    <t>Kladenie zámkovej dlažby  hr.6cm  nad 20 m2   vrátane pieskového lôžka hr. 40 mm</t>
  </si>
  <si>
    <t>5921952420</t>
  </si>
  <si>
    <t>Dlažba zámková betónová hr. 60 mm - dodávka</t>
  </si>
  <si>
    <t>631315661</t>
  </si>
  <si>
    <t>Mazanina z betónu prostého tr.C 20/25 hr.nad 120 do 240 mm</t>
  </si>
  <si>
    <t>12</t>
  </si>
  <si>
    <t>631319155</t>
  </si>
  <si>
    <t>Príplatok za prehlad. povrchu betónovej mazaniny min. tr.C 8/10 oceľ. hlad. hr. 120-240 mm</t>
  </si>
  <si>
    <t>13</t>
  </si>
  <si>
    <t>631319175</t>
  </si>
  <si>
    <t>Príplatok za strhnutie povrchu mazaniny latou pre hr. obidvoch vrstiev mazaniny nad 120 do 240 mm</t>
  </si>
  <si>
    <t>14</t>
  </si>
  <si>
    <t>631362021</t>
  </si>
  <si>
    <t>Výstuž mazanín z betónov (z kameniva) a z ľahkých betónov zo zváraných sietí z drôtov typu KARI</t>
  </si>
  <si>
    <t>15</t>
  </si>
  <si>
    <t>917862111</t>
  </si>
  <si>
    <t>Osadenie chodníkového obrubníka betónového stojatého z betónu prostého tr. C 10/12, 5 do betónového  lôžka , cena vrátane betónového lôžka</t>
  </si>
  <si>
    <t>m</t>
  </si>
  <si>
    <t>16</t>
  </si>
  <si>
    <t>5921954660</t>
  </si>
  <si>
    <t>Obrubník parkový betónový  100x20x5 cm - dodávka</t>
  </si>
  <si>
    <t>17</t>
  </si>
  <si>
    <t>941955002</t>
  </si>
  <si>
    <t>Lešenie ľahké pracovné pomocné s výškou lešeňovej podlahy  do 1,90 m</t>
  </si>
  <si>
    <t>18</t>
  </si>
  <si>
    <t>953943122</t>
  </si>
  <si>
    <t>Osadenie drobných kovových predmetov do betónu pred zabetónovaním, hmotnosti 1-5 kg/kus (bez dodávky)</t>
  </si>
  <si>
    <t>19</t>
  </si>
  <si>
    <t>5530000001</t>
  </si>
  <si>
    <t>Oceľová papuča pre uchytenie dreveného stĺpa</t>
  </si>
  <si>
    <t>998224111</t>
  </si>
  <si>
    <t>Presun hmôt pre pozemné komunikácie s krytom monolitickým betónovým akejkoľvek dĺžky objektu</t>
  </si>
  <si>
    <t>21</t>
  </si>
  <si>
    <t>762081060</t>
  </si>
  <si>
    <t>Hobľovanie, brúsenie reziva - pohľadové časti</t>
  </si>
  <si>
    <t>22</t>
  </si>
  <si>
    <t>762712130</t>
  </si>
  <si>
    <t>Montáž priestorových viazaných konštrukcií z reziva hraneného prierezovej plochy 224-288 cm2</t>
  </si>
  <si>
    <t>23</t>
  </si>
  <si>
    <t>762332110</t>
  </si>
  <si>
    <t>Montáž viazaných konštrukcií krovov striech z reziva priemernej plochy do 120 cm2</t>
  </si>
  <si>
    <t>24</t>
  </si>
  <si>
    <t>762332120</t>
  </si>
  <si>
    <t>Montáž viazaných konštrukcií krovov striech z reziva priemernej plochy 120-224 cm2</t>
  </si>
  <si>
    <t>25</t>
  </si>
  <si>
    <t>762341003</t>
  </si>
  <si>
    <t xml:space="preserve">Montáž vrchného debnenia jednoduchých striech, na krokvy  z dosiek drevených </t>
  </si>
  <si>
    <t>26</t>
  </si>
  <si>
    <t>762341201</t>
  </si>
  <si>
    <t>Montáž latovania jednoduchých striech pre sklon do 60°</t>
  </si>
  <si>
    <t>27</t>
  </si>
  <si>
    <t>762341251</t>
  </si>
  <si>
    <t>Montáž kontralát pre sklon do 22°</t>
  </si>
  <si>
    <t>28</t>
  </si>
  <si>
    <t>6051559200</t>
  </si>
  <si>
    <t>Rezivo SM/JD impregnované - dodávka  ( hranoly, laty, fošne, dosky )</t>
  </si>
  <si>
    <t>32</t>
  </si>
  <si>
    <t>29</t>
  </si>
  <si>
    <t>762395000</t>
  </si>
  <si>
    <t>Spojovacie prostriedky  pre viazané konštrukcie krovov, debnenie a laťovanie, nadstrešné konštr., spádové kliny - svorky, dosky, klince, pásová oceľ, vruty</t>
  </si>
  <si>
    <t>30</t>
  </si>
  <si>
    <t>998762202</t>
  </si>
  <si>
    <t>Presun hmôt pre konštrukcie tesárske v objektoch výšky do 12 m</t>
  </si>
  <si>
    <t>%</t>
  </si>
  <si>
    <t>31</t>
  </si>
  <si>
    <t>764352203</t>
  </si>
  <si>
    <t xml:space="preserve">Žľaby z poplastovaného  plechu, pododkvapové polkruhové r.š. 330 mm  </t>
  </si>
  <si>
    <t>764359212</t>
  </si>
  <si>
    <t>Kotlík kónický pre rúry s priemerom  do 125 mm</t>
  </si>
  <si>
    <t>33</t>
  </si>
  <si>
    <t>764454203</t>
  </si>
  <si>
    <t>Zvodové rúry z poplastovaného plechu, kruhové s priemerom 120 mm</t>
  </si>
  <si>
    <t>34</t>
  </si>
  <si>
    <t>998764201</t>
  </si>
  <si>
    <t>Presun hmôt pre konštrukcie klampiarske v objektoch výšky do 6 m</t>
  </si>
  <si>
    <t>35</t>
  </si>
  <si>
    <t>765312205</t>
  </si>
  <si>
    <t>Keramická ( príp. betónová ) tvrdá krytina  jednoduchých striech, sklon  22° vrátane len nutných strešných doplnkov a strešnej fólie</t>
  </si>
  <si>
    <t>36</t>
  </si>
  <si>
    <t>998765201</t>
  </si>
  <si>
    <t>Presun hmôt pre tvrdé krytiny v objektoch výšky do 6 m</t>
  </si>
  <si>
    <t>37</t>
  </si>
  <si>
    <t>783626300</t>
  </si>
  <si>
    <t>Nátery stolárskych výrobkov lakom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</si>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</sst>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8" fontId="29" fillId="34" borderId="33" xfId="0" applyNumberFormat="1" applyFont="1" applyFill="1" applyBorder="1" applyAlignment="1">
      <alignment horizontal="right" vertical="center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4" fillId="0" borderId="0" xfId="0" applyNumberFormat="1" applyFont="1" applyAlignment="1">
      <alignment horizontal="right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\System\Temp\radD165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\System\Temp\rad30D2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\System\Temp\radCB9F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D1650.tmp" descr="C:\CENKROSplus\System\Temp\radD165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30D2F.tmp" descr="C:\CENKROSplus\System\Temp\rad30D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CB9FE.tmp" descr="C:\CENKROSplus\System\Temp\radCB9F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6" t="s">
        <v>0</v>
      </c>
      <c r="B1" s="207"/>
      <c r="C1" s="207"/>
      <c r="D1" s="208" t="s">
        <v>1</v>
      </c>
      <c r="E1" s="207"/>
      <c r="F1" s="207"/>
      <c r="G1" s="207"/>
      <c r="H1" s="207"/>
      <c r="I1" s="207"/>
      <c r="J1" s="207"/>
      <c r="K1" s="209" t="s">
        <v>279</v>
      </c>
      <c r="L1" s="209"/>
      <c r="M1" s="209"/>
      <c r="N1" s="209"/>
      <c r="O1" s="209"/>
      <c r="P1" s="209"/>
      <c r="Q1" s="209"/>
      <c r="R1" s="209"/>
      <c r="S1" s="209"/>
      <c r="T1" s="207"/>
      <c r="U1" s="207"/>
      <c r="V1" s="207"/>
      <c r="W1" s="209" t="s">
        <v>280</v>
      </c>
      <c r="X1" s="209"/>
      <c r="Y1" s="209"/>
      <c r="Z1" s="209"/>
      <c r="AA1" s="209"/>
      <c r="AB1" s="209"/>
      <c r="AC1" s="209"/>
      <c r="AD1" s="209"/>
      <c r="AE1" s="209"/>
      <c r="AF1" s="209"/>
      <c r="AG1" s="207"/>
      <c r="AH1" s="20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78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45" t="s">
        <v>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1"/>
      <c r="AS4" s="12" t="s">
        <v>9</v>
      </c>
      <c r="BE4" s="13" t="s">
        <v>10</v>
      </c>
      <c r="BS4" s="6" t="s">
        <v>6</v>
      </c>
    </row>
    <row r="5" spans="2:71" s="2" customFormat="1" ht="15" customHeight="1">
      <c r="B5" s="10"/>
      <c r="D5" s="14" t="s">
        <v>11</v>
      </c>
      <c r="K5" s="149" t="s">
        <v>12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Q5" s="11"/>
      <c r="BE5" s="146" t="s">
        <v>13</v>
      </c>
      <c r="BS5" s="6" t="s">
        <v>6</v>
      </c>
    </row>
    <row r="6" spans="2:71" s="2" customFormat="1" ht="37.5" customHeight="1">
      <c r="B6" s="10"/>
      <c r="D6" s="16" t="s">
        <v>14</v>
      </c>
      <c r="K6" s="150" t="s">
        <v>15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Q6" s="11"/>
      <c r="BE6" s="144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4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4"/>
      <c r="BS8" s="6" t="s">
        <v>6</v>
      </c>
    </row>
    <row r="9" spans="2:71" s="2" customFormat="1" ht="15" customHeight="1">
      <c r="B9" s="10"/>
      <c r="AQ9" s="11"/>
      <c r="BE9" s="144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44"/>
      <c r="BS10" s="6" t="s">
        <v>6</v>
      </c>
    </row>
    <row r="11" spans="2:71" s="2" customFormat="1" ht="19.5" customHeight="1">
      <c r="B11" s="10"/>
      <c r="E11" s="15" t="s">
        <v>24</v>
      </c>
      <c r="AK11" s="17" t="s">
        <v>25</v>
      </c>
      <c r="AN11" s="15"/>
      <c r="AQ11" s="11"/>
      <c r="BE11" s="144"/>
      <c r="BS11" s="6" t="s">
        <v>6</v>
      </c>
    </row>
    <row r="12" spans="2:71" s="2" customFormat="1" ht="7.5" customHeight="1">
      <c r="B12" s="10"/>
      <c r="AQ12" s="11"/>
      <c r="BE12" s="144"/>
      <c r="BS12" s="6" t="s">
        <v>6</v>
      </c>
    </row>
    <row r="13" spans="2:71" s="2" customFormat="1" ht="15" customHeight="1">
      <c r="B13" s="10"/>
      <c r="D13" s="17" t="s">
        <v>26</v>
      </c>
      <c r="AK13" s="17" t="s">
        <v>23</v>
      </c>
      <c r="AN13" s="19" t="s">
        <v>27</v>
      </c>
      <c r="AQ13" s="11"/>
      <c r="BE13" s="144"/>
      <c r="BS13" s="6" t="s">
        <v>6</v>
      </c>
    </row>
    <row r="14" spans="2:71" s="2" customFormat="1" ht="15.75" customHeight="1">
      <c r="B14" s="10"/>
      <c r="E14" s="151" t="s">
        <v>27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7" t="s">
        <v>25</v>
      </c>
      <c r="AN14" s="19" t="s">
        <v>27</v>
      </c>
      <c r="AQ14" s="11"/>
      <c r="BE14" s="144"/>
      <c r="BS14" s="6" t="s">
        <v>6</v>
      </c>
    </row>
    <row r="15" spans="2:71" s="2" customFormat="1" ht="7.5" customHeight="1">
      <c r="B15" s="10"/>
      <c r="AQ15" s="11"/>
      <c r="BE15" s="144"/>
      <c r="BS15" s="6" t="s">
        <v>3</v>
      </c>
    </row>
    <row r="16" spans="2:71" s="2" customFormat="1" ht="15" customHeight="1">
      <c r="B16" s="10"/>
      <c r="D16" s="17" t="s">
        <v>28</v>
      </c>
      <c r="AK16" s="17" t="s">
        <v>23</v>
      </c>
      <c r="AN16" s="15"/>
      <c r="AQ16" s="11"/>
      <c r="BE16" s="144"/>
      <c r="BS16" s="6" t="s">
        <v>3</v>
      </c>
    </row>
    <row r="17" spans="2:71" s="2" customFormat="1" ht="19.5" customHeight="1">
      <c r="B17" s="10"/>
      <c r="E17" s="15" t="s">
        <v>29</v>
      </c>
      <c r="AK17" s="17" t="s">
        <v>25</v>
      </c>
      <c r="AN17" s="15"/>
      <c r="AQ17" s="11"/>
      <c r="BE17" s="144"/>
      <c r="BS17" s="6" t="s">
        <v>30</v>
      </c>
    </row>
    <row r="18" spans="2:71" s="2" customFormat="1" ht="7.5" customHeight="1">
      <c r="B18" s="10"/>
      <c r="AQ18" s="11"/>
      <c r="BE18" s="144"/>
      <c r="BS18" s="6" t="s">
        <v>31</v>
      </c>
    </row>
    <row r="19" spans="2:71" s="2" customFormat="1" ht="15" customHeight="1">
      <c r="B19" s="10"/>
      <c r="D19" s="17" t="s">
        <v>32</v>
      </c>
      <c r="AK19" s="17" t="s">
        <v>23</v>
      </c>
      <c r="AN19" s="15"/>
      <c r="AQ19" s="11"/>
      <c r="BE19" s="144"/>
      <c r="BS19" s="6" t="s">
        <v>31</v>
      </c>
    </row>
    <row r="20" spans="2:57" s="2" customFormat="1" ht="19.5" customHeight="1">
      <c r="B20" s="10"/>
      <c r="E20" s="15" t="s">
        <v>33</v>
      </c>
      <c r="AK20" s="17" t="s">
        <v>25</v>
      </c>
      <c r="AN20" s="15"/>
      <c r="AQ20" s="11"/>
      <c r="BE20" s="144"/>
    </row>
    <row r="21" spans="2:57" s="2" customFormat="1" ht="7.5" customHeight="1">
      <c r="B21" s="10"/>
      <c r="AQ21" s="11"/>
      <c r="BE21" s="144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4"/>
    </row>
    <row r="23" spans="2:57" s="2" customFormat="1" ht="15" customHeight="1">
      <c r="B23" s="10"/>
      <c r="D23" s="21" t="s">
        <v>34</v>
      </c>
      <c r="AK23" s="152">
        <f>ROUND($AG$87,2)</f>
        <v>0</v>
      </c>
      <c r="AL23" s="144"/>
      <c r="AM23" s="144"/>
      <c r="AN23" s="144"/>
      <c r="AO23" s="144"/>
      <c r="AQ23" s="11"/>
      <c r="BE23" s="144"/>
    </row>
    <row r="24" spans="2:57" s="2" customFormat="1" ht="15" customHeight="1">
      <c r="B24" s="10"/>
      <c r="D24" s="21" t="s">
        <v>35</v>
      </c>
      <c r="AK24" s="152">
        <f>ROUND($AG$91,2)</f>
        <v>0</v>
      </c>
      <c r="AL24" s="144"/>
      <c r="AM24" s="144"/>
      <c r="AN24" s="144"/>
      <c r="AO24" s="144"/>
      <c r="AQ24" s="11"/>
      <c r="BE24" s="144"/>
    </row>
    <row r="25" spans="2:57" s="6" customFormat="1" ht="7.5" customHeight="1">
      <c r="B25" s="22"/>
      <c r="AQ25" s="23"/>
      <c r="BE25" s="147"/>
    </row>
    <row r="26" spans="2:57" s="6" customFormat="1" ht="27" customHeight="1">
      <c r="B26" s="22"/>
      <c r="D26" s="24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3">
        <f>ROUND($AK$23+$AK$24,2)</f>
        <v>0</v>
      </c>
      <c r="AL26" s="154"/>
      <c r="AM26" s="154"/>
      <c r="AN26" s="154"/>
      <c r="AO26" s="154"/>
      <c r="AQ26" s="23"/>
      <c r="BE26" s="147"/>
    </row>
    <row r="27" spans="2:57" s="6" customFormat="1" ht="7.5" customHeight="1">
      <c r="B27" s="22"/>
      <c r="AQ27" s="23"/>
      <c r="BE27" s="147"/>
    </row>
    <row r="28" spans="2:57" s="6" customFormat="1" ht="15" customHeight="1">
      <c r="B28" s="26"/>
      <c r="D28" s="27" t="s">
        <v>37</v>
      </c>
      <c r="F28" s="27" t="s">
        <v>38</v>
      </c>
      <c r="L28" s="155">
        <v>0.2</v>
      </c>
      <c r="M28" s="148"/>
      <c r="N28" s="148"/>
      <c r="O28" s="148"/>
      <c r="T28" s="29" t="s">
        <v>39</v>
      </c>
      <c r="W28" s="156">
        <f>ROUND($AZ$87+SUM($CD$92:$CD$96),2)</f>
        <v>0</v>
      </c>
      <c r="X28" s="148"/>
      <c r="Y28" s="148"/>
      <c r="Z28" s="148"/>
      <c r="AA28" s="148"/>
      <c r="AB28" s="148"/>
      <c r="AC28" s="148"/>
      <c r="AD28" s="148"/>
      <c r="AE28" s="148"/>
      <c r="AK28" s="156">
        <f>ROUND($AV$87+SUM($BY$92:$BY$96),2)</f>
        <v>0</v>
      </c>
      <c r="AL28" s="148"/>
      <c r="AM28" s="148"/>
      <c r="AN28" s="148"/>
      <c r="AO28" s="148"/>
      <c r="AQ28" s="30"/>
      <c r="BE28" s="148"/>
    </row>
    <row r="29" spans="2:57" s="6" customFormat="1" ht="15" customHeight="1">
      <c r="B29" s="26"/>
      <c r="F29" s="27" t="s">
        <v>40</v>
      </c>
      <c r="L29" s="155">
        <v>0.2</v>
      </c>
      <c r="M29" s="148"/>
      <c r="N29" s="148"/>
      <c r="O29" s="148"/>
      <c r="T29" s="29" t="s">
        <v>39</v>
      </c>
      <c r="W29" s="156">
        <f>ROUND($BA$87+SUM($CE$92:$CE$96),2)</f>
        <v>0</v>
      </c>
      <c r="X29" s="148"/>
      <c r="Y29" s="148"/>
      <c r="Z29" s="148"/>
      <c r="AA29" s="148"/>
      <c r="AB29" s="148"/>
      <c r="AC29" s="148"/>
      <c r="AD29" s="148"/>
      <c r="AE29" s="148"/>
      <c r="AK29" s="156">
        <f>ROUND($AW$87+SUM($BZ$92:$BZ$96),2)</f>
        <v>0</v>
      </c>
      <c r="AL29" s="148"/>
      <c r="AM29" s="148"/>
      <c r="AN29" s="148"/>
      <c r="AO29" s="148"/>
      <c r="AQ29" s="30"/>
      <c r="BE29" s="148"/>
    </row>
    <row r="30" spans="2:57" s="6" customFormat="1" ht="15" customHeight="1" hidden="1">
      <c r="B30" s="26"/>
      <c r="F30" s="27" t="s">
        <v>41</v>
      </c>
      <c r="L30" s="155">
        <v>0.2</v>
      </c>
      <c r="M30" s="148"/>
      <c r="N30" s="148"/>
      <c r="O30" s="148"/>
      <c r="T30" s="29" t="s">
        <v>39</v>
      </c>
      <c r="W30" s="156">
        <f>ROUND($BB$87+SUM($CF$92:$CF$96),2)</f>
        <v>0</v>
      </c>
      <c r="X30" s="148"/>
      <c r="Y30" s="148"/>
      <c r="Z30" s="148"/>
      <c r="AA30" s="148"/>
      <c r="AB30" s="148"/>
      <c r="AC30" s="148"/>
      <c r="AD30" s="148"/>
      <c r="AE30" s="148"/>
      <c r="AK30" s="156">
        <v>0</v>
      </c>
      <c r="AL30" s="148"/>
      <c r="AM30" s="148"/>
      <c r="AN30" s="148"/>
      <c r="AO30" s="148"/>
      <c r="AQ30" s="30"/>
      <c r="BE30" s="148"/>
    </row>
    <row r="31" spans="2:57" s="6" customFormat="1" ht="15" customHeight="1" hidden="1">
      <c r="B31" s="26"/>
      <c r="F31" s="27" t="s">
        <v>42</v>
      </c>
      <c r="L31" s="155">
        <v>0.2</v>
      </c>
      <c r="M31" s="148"/>
      <c r="N31" s="148"/>
      <c r="O31" s="148"/>
      <c r="T31" s="29" t="s">
        <v>39</v>
      </c>
      <c r="W31" s="156">
        <f>ROUND($BC$87+SUM($CG$92:$CG$96),2)</f>
        <v>0</v>
      </c>
      <c r="X31" s="148"/>
      <c r="Y31" s="148"/>
      <c r="Z31" s="148"/>
      <c r="AA31" s="148"/>
      <c r="AB31" s="148"/>
      <c r="AC31" s="148"/>
      <c r="AD31" s="148"/>
      <c r="AE31" s="148"/>
      <c r="AK31" s="156">
        <v>0</v>
      </c>
      <c r="AL31" s="148"/>
      <c r="AM31" s="148"/>
      <c r="AN31" s="148"/>
      <c r="AO31" s="148"/>
      <c r="AQ31" s="30"/>
      <c r="BE31" s="148"/>
    </row>
    <row r="32" spans="2:57" s="6" customFormat="1" ht="15" customHeight="1" hidden="1">
      <c r="B32" s="26"/>
      <c r="F32" s="27" t="s">
        <v>43</v>
      </c>
      <c r="L32" s="155">
        <v>0</v>
      </c>
      <c r="M32" s="148"/>
      <c r="N32" s="148"/>
      <c r="O32" s="148"/>
      <c r="T32" s="29" t="s">
        <v>39</v>
      </c>
      <c r="W32" s="156">
        <f>ROUND($BD$87+SUM($CH$92:$CH$96),2)</f>
        <v>0</v>
      </c>
      <c r="X32" s="148"/>
      <c r="Y32" s="148"/>
      <c r="Z32" s="148"/>
      <c r="AA32" s="148"/>
      <c r="AB32" s="148"/>
      <c r="AC32" s="148"/>
      <c r="AD32" s="148"/>
      <c r="AE32" s="148"/>
      <c r="AK32" s="156">
        <v>0</v>
      </c>
      <c r="AL32" s="148"/>
      <c r="AM32" s="148"/>
      <c r="AN32" s="148"/>
      <c r="AO32" s="148"/>
      <c r="AQ32" s="30"/>
      <c r="BE32" s="148"/>
    </row>
    <row r="33" spans="2:57" s="6" customFormat="1" ht="7.5" customHeight="1">
      <c r="B33" s="22"/>
      <c r="AQ33" s="23"/>
      <c r="BE33" s="147"/>
    </row>
    <row r="34" spans="2:57" s="6" customFormat="1" ht="27" customHeight="1">
      <c r="B34" s="22"/>
      <c r="C34" s="31"/>
      <c r="D34" s="32" t="s">
        <v>44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45</v>
      </c>
      <c r="U34" s="33"/>
      <c r="V34" s="33"/>
      <c r="W34" s="33"/>
      <c r="X34" s="157" t="s">
        <v>46</v>
      </c>
      <c r="Y34" s="158"/>
      <c r="Z34" s="158"/>
      <c r="AA34" s="158"/>
      <c r="AB34" s="158"/>
      <c r="AC34" s="33"/>
      <c r="AD34" s="33"/>
      <c r="AE34" s="33"/>
      <c r="AF34" s="33"/>
      <c r="AG34" s="33"/>
      <c r="AH34" s="33"/>
      <c r="AI34" s="33"/>
      <c r="AJ34" s="33"/>
      <c r="AK34" s="159">
        <f>ROUND(SUM($AK$26:$AK$32),2)</f>
        <v>0</v>
      </c>
      <c r="AL34" s="158"/>
      <c r="AM34" s="158"/>
      <c r="AN34" s="158"/>
      <c r="AO34" s="160"/>
      <c r="AP34" s="31"/>
      <c r="AQ34" s="23"/>
      <c r="BE34" s="147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50</v>
      </c>
      <c r="S58" s="41"/>
      <c r="T58" s="41"/>
      <c r="U58" s="41"/>
      <c r="V58" s="41"/>
      <c r="W58" s="41"/>
      <c r="X58" s="41"/>
      <c r="Y58" s="41"/>
      <c r="Z58" s="43"/>
      <c r="AC58" s="40" t="s">
        <v>49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50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52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50</v>
      </c>
      <c r="S69" s="41"/>
      <c r="T69" s="41"/>
      <c r="U69" s="41"/>
      <c r="V69" s="41"/>
      <c r="W69" s="41"/>
      <c r="X69" s="41"/>
      <c r="Y69" s="41"/>
      <c r="Z69" s="43"/>
      <c r="AC69" s="40" t="s">
        <v>49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50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5" t="s">
        <v>53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23"/>
    </row>
    <row r="77" spans="2:43" s="15" customFormat="1" ht="15" customHeight="1">
      <c r="B77" s="50"/>
      <c r="C77" s="17" t="s">
        <v>11</v>
      </c>
      <c r="L77" s="15" t="str">
        <f>$K$5</f>
        <v>36-3</v>
      </c>
      <c r="AQ77" s="51"/>
    </row>
    <row r="78" spans="2:43" s="52" customFormat="1" ht="37.5" customHeight="1">
      <c r="B78" s="53"/>
      <c r="C78" s="52" t="s">
        <v>14</v>
      </c>
      <c r="L78" s="161" t="str">
        <f>$K$6</f>
        <v>Oplotenie areálu MŠ a prístrešku pre výučbu v teréne  - Obec Malý Cetín p.č. 147/6,7  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Malý Cetín</v>
      </c>
      <c r="AI80" s="17" t="s">
        <v>20</v>
      </c>
      <c r="AM80" s="56" t="str">
        <f>IF($AN$8="","",$AN$8)</f>
        <v>25.07.2020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Obec Malý Cetín</v>
      </c>
      <c r="AI82" s="17" t="s">
        <v>28</v>
      </c>
      <c r="AM82" s="149" t="str">
        <f>IF($E$17="","",$E$17)</f>
        <v>Ing. Danka Hlaváčová</v>
      </c>
      <c r="AN82" s="147"/>
      <c r="AO82" s="147"/>
      <c r="AP82" s="147"/>
      <c r="AQ82" s="23"/>
      <c r="AS82" s="162" t="s">
        <v>54</v>
      </c>
      <c r="AT82" s="163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26</v>
      </c>
      <c r="L83" s="15">
        <f>IF($E$14="Vyplň údaj","",$E$14)</f>
      </c>
      <c r="AI83" s="17" t="s">
        <v>32</v>
      </c>
      <c r="AM83" s="149" t="str">
        <f>IF($E$20="","",$E$20)</f>
        <v>V.Civáň</v>
      </c>
      <c r="AN83" s="147"/>
      <c r="AO83" s="147"/>
      <c r="AP83" s="147"/>
      <c r="AQ83" s="23"/>
      <c r="AS83" s="164"/>
      <c r="AT83" s="147"/>
      <c r="BD83" s="58"/>
    </row>
    <row r="84" spans="2:56" s="6" customFormat="1" ht="12" customHeight="1">
      <c r="B84" s="22"/>
      <c r="AQ84" s="23"/>
      <c r="AS84" s="164"/>
      <c r="AT84" s="147"/>
      <c r="BD84" s="58"/>
    </row>
    <row r="85" spans="2:57" s="6" customFormat="1" ht="30" customHeight="1">
      <c r="B85" s="22"/>
      <c r="C85" s="165" t="s">
        <v>55</v>
      </c>
      <c r="D85" s="158"/>
      <c r="E85" s="158"/>
      <c r="F85" s="158"/>
      <c r="G85" s="158"/>
      <c r="H85" s="33"/>
      <c r="I85" s="166" t="s">
        <v>56</v>
      </c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66" t="s">
        <v>57</v>
      </c>
      <c r="AH85" s="158"/>
      <c r="AI85" s="158"/>
      <c r="AJ85" s="158"/>
      <c r="AK85" s="158"/>
      <c r="AL85" s="158"/>
      <c r="AM85" s="158"/>
      <c r="AN85" s="166" t="s">
        <v>58</v>
      </c>
      <c r="AO85" s="158"/>
      <c r="AP85" s="160"/>
      <c r="AQ85" s="23"/>
      <c r="AS85" s="59" t="s">
        <v>59</v>
      </c>
      <c r="AT85" s="60" t="s">
        <v>60</v>
      </c>
      <c r="AU85" s="60" t="s">
        <v>61</v>
      </c>
      <c r="AV85" s="60" t="s">
        <v>62</v>
      </c>
      <c r="AW85" s="60" t="s">
        <v>63</v>
      </c>
      <c r="AX85" s="60" t="s">
        <v>64</v>
      </c>
      <c r="AY85" s="60" t="s">
        <v>65</v>
      </c>
      <c r="AZ85" s="60" t="s">
        <v>66</v>
      </c>
      <c r="BA85" s="60" t="s">
        <v>67</v>
      </c>
      <c r="BB85" s="60" t="s">
        <v>68</v>
      </c>
      <c r="BC85" s="60" t="s">
        <v>69</v>
      </c>
      <c r="BD85" s="61" t="s">
        <v>70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71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4">
        <f>ROUND(SUM($AG$88:$AG$89),2)</f>
        <v>0</v>
      </c>
      <c r="AH87" s="175"/>
      <c r="AI87" s="175"/>
      <c r="AJ87" s="175"/>
      <c r="AK87" s="175"/>
      <c r="AL87" s="175"/>
      <c r="AM87" s="175"/>
      <c r="AN87" s="174">
        <f>ROUND(SUM($AG$87,$AT$87),2)</f>
        <v>0</v>
      </c>
      <c r="AO87" s="175"/>
      <c r="AP87" s="175"/>
      <c r="AQ87" s="54"/>
      <c r="AS87" s="65">
        <f>ROUND(SUM($AS$88:$AS$89),2)</f>
        <v>0</v>
      </c>
      <c r="AT87" s="66">
        <f>ROUND(SUM($AV$87:$AW$87),2)</f>
        <v>0</v>
      </c>
      <c r="AU87" s="67">
        <f>ROUND(SUM($AU$88:$AU$89),5)</f>
        <v>777.39172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ROUND(SUM($AZ$88:$AZ$89),2)</f>
        <v>0</v>
      </c>
      <c r="BA87" s="66">
        <f>ROUND(SUM($BA$88:$BA$89),2)</f>
        <v>0</v>
      </c>
      <c r="BB87" s="66">
        <f>ROUND(SUM($BB$88:$BB$89),2)</f>
        <v>0</v>
      </c>
      <c r="BC87" s="66">
        <f>ROUND(SUM($BC$88:$BC$89),2)</f>
        <v>0</v>
      </c>
      <c r="BD87" s="68">
        <f>ROUND(SUM($BD$88:$BD$89),2)</f>
        <v>0</v>
      </c>
      <c r="BS87" s="52" t="s">
        <v>72</v>
      </c>
      <c r="BT87" s="52" t="s">
        <v>73</v>
      </c>
      <c r="BU87" s="69" t="s">
        <v>74</v>
      </c>
      <c r="BV87" s="52" t="s">
        <v>75</v>
      </c>
      <c r="BW87" s="52" t="s">
        <v>76</v>
      </c>
      <c r="BX87" s="52" t="s">
        <v>77</v>
      </c>
    </row>
    <row r="88" spans="1:76" s="70" customFormat="1" ht="28.5" customHeight="1">
      <c r="A88" s="205" t="s">
        <v>281</v>
      </c>
      <c r="B88" s="71"/>
      <c r="C88" s="72"/>
      <c r="D88" s="169" t="s">
        <v>78</v>
      </c>
      <c r="E88" s="170"/>
      <c r="F88" s="170"/>
      <c r="G88" s="170"/>
      <c r="H88" s="170"/>
      <c r="I88" s="72"/>
      <c r="J88" s="169" t="s">
        <v>79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67">
        <f>'01 - SO-01 Oplotenie areá...'!$M$27</f>
        <v>0</v>
      </c>
      <c r="AH88" s="168"/>
      <c r="AI88" s="168"/>
      <c r="AJ88" s="168"/>
      <c r="AK88" s="168"/>
      <c r="AL88" s="168"/>
      <c r="AM88" s="168"/>
      <c r="AN88" s="167">
        <f>ROUND(SUM($AG$88,$AT$88),2)</f>
        <v>0</v>
      </c>
      <c r="AO88" s="168"/>
      <c r="AP88" s="168"/>
      <c r="AQ88" s="73"/>
      <c r="AS88" s="74">
        <f>'01 - SO-01 Oplotenie areá...'!$M$25</f>
        <v>0</v>
      </c>
      <c r="AT88" s="75">
        <f>ROUND(SUM($AV$88:$AW$88),2)</f>
        <v>0</v>
      </c>
      <c r="AU88" s="76">
        <f>'01 - SO-01 Oplotenie areá...'!$W$121</f>
        <v>498.16621000000004</v>
      </c>
      <c r="AV88" s="75">
        <f>'01 - SO-01 Oplotenie areá...'!$M$29</f>
        <v>0</v>
      </c>
      <c r="AW88" s="75">
        <f>'01 - SO-01 Oplotenie areá...'!$M$30</f>
        <v>0</v>
      </c>
      <c r="AX88" s="75">
        <f>'01 - SO-01 Oplotenie areá...'!$M$31</f>
        <v>0</v>
      </c>
      <c r="AY88" s="75">
        <f>'01 - SO-01 Oplotenie areá...'!$M$32</f>
        <v>0</v>
      </c>
      <c r="AZ88" s="75">
        <f>'01 - SO-01 Oplotenie areá...'!$H$29</f>
        <v>0</v>
      </c>
      <c r="BA88" s="75">
        <f>'01 - SO-01 Oplotenie areá...'!$H$30</f>
        <v>0</v>
      </c>
      <c r="BB88" s="75">
        <f>'01 - SO-01 Oplotenie areá...'!$H$31</f>
        <v>0</v>
      </c>
      <c r="BC88" s="75">
        <f>'01 - SO-01 Oplotenie areá...'!$H$32</f>
        <v>0</v>
      </c>
      <c r="BD88" s="77">
        <f>'01 - SO-01 Oplotenie areá...'!$H$33</f>
        <v>0</v>
      </c>
      <c r="BT88" s="70" t="s">
        <v>80</v>
      </c>
      <c r="BV88" s="70" t="s">
        <v>75</v>
      </c>
      <c r="BW88" s="70" t="s">
        <v>81</v>
      </c>
      <c r="BX88" s="70" t="s">
        <v>76</v>
      </c>
    </row>
    <row r="89" spans="1:76" s="70" customFormat="1" ht="28.5" customHeight="1">
      <c r="A89" s="205" t="s">
        <v>281</v>
      </c>
      <c r="B89" s="71"/>
      <c r="C89" s="72"/>
      <c r="D89" s="169" t="s">
        <v>82</v>
      </c>
      <c r="E89" s="170"/>
      <c r="F89" s="170"/>
      <c r="G89" s="170"/>
      <c r="H89" s="170"/>
      <c r="I89" s="72"/>
      <c r="J89" s="169" t="s">
        <v>83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67">
        <f>'02 - SO-02 Prístrešok pre...'!$M$27</f>
        <v>0</v>
      </c>
      <c r="AH89" s="168"/>
      <c r="AI89" s="168"/>
      <c r="AJ89" s="168"/>
      <c r="AK89" s="168"/>
      <c r="AL89" s="168"/>
      <c r="AM89" s="168"/>
      <c r="AN89" s="167">
        <f>ROUND(SUM($AG$89,$AT$89),2)</f>
        <v>0</v>
      </c>
      <c r="AO89" s="168"/>
      <c r="AP89" s="168"/>
      <c r="AQ89" s="73"/>
      <c r="AS89" s="78">
        <f>'02 - SO-02 Prístrešok pre...'!$M$25</f>
        <v>0</v>
      </c>
      <c r="AT89" s="79">
        <f>ROUND(SUM($AV$89:$AW$89),2)</f>
        <v>0</v>
      </c>
      <c r="AU89" s="80">
        <f>'02 - SO-02 Prístrešok pre...'!$W$128</f>
        <v>279.22551239999996</v>
      </c>
      <c r="AV89" s="79">
        <f>'02 - SO-02 Prístrešok pre...'!$M$29</f>
        <v>0</v>
      </c>
      <c r="AW89" s="79">
        <f>'02 - SO-02 Prístrešok pre...'!$M$30</f>
        <v>0</v>
      </c>
      <c r="AX89" s="79">
        <f>'02 - SO-02 Prístrešok pre...'!$M$31</f>
        <v>0</v>
      </c>
      <c r="AY89" s="79">
        <f>'02 - SO-02 Prístrešok pre...'!$M$32</f>
        <v>0</v>
      </c>
      <c r="AZ89" s="79">
        <f>'02 - SO-02 Prístrešok pre...'!$H$29</f>
        <v>0</v>
      </c>
      <c r="BA89" s="79">
        <f>'02 - SO-02 Prístrešok pre...'!$H$30</f>
        <v>0</v>
      </c>
      <c r="BB89" s="79">
        <f>'02 - SO-02 Prístrešok pre...'!$H$31</f>
        <v>0</v>
      </c>
      <c r="BC89" s="79">
        <f>'02 - SO-02 Prístrešok pre...'!$H$32</f>
        <v>0</v>
      </c>
      <c r="BD89" s="81">
        <f>'02 - SO-02 Prístrešok pre...'!$H$33</f>
        <v>0</v>
      </c>
      <c r="BT89" s="70" t="s">
        <v>80</v>
      </c>
      <c r="BV89" s="70" t="s">
        <v>75</v>
      </c>
      <c r="BW89" s="70" t="s">
        <v>84</v>
      </c>
      <c r="BX89" s="70" t="s">
        <v>76</v>
      </c>
    </row>
    <row r="90" spans="2:43" s="2" customFormat="1" ht="14.25" customHeight="1">
      <c r="B90" s="10"/>
      <c r="AQ90" s="11"/>
    </row>
    <row r="91" spans="2:49" s="6" customFormat="1" ht="30.75" customHeight="1">
      <c r="B91" s="22"/>
      <c r="C91" s="64" t="s">
        <v>85</v>
      </c>
      <c r="AG91" s="174">
        <f>ROUND(SUM($AG$92:$AG$95),2)</f>
        <v>0</v>
      </c>
      <c r="AH91" s="147"/>
      <c r="AI91" s="147"/>
      <c r="AJ91" s="147"/>
      <c r="AK91" s="147"/>
      <c r="AL91" s="147"/>
      <c r="AM91" s="147"/>
      <c r="AN91" s="174">
        <f>ROUND(SUM($AN$92:$AN$95),2)</f>
        <v>0</v>
      </c>
      <c r="AO91" s="147"/>
      <c r="AP91" s="147"/>
      <c r="AQ91" s="23"/>
      <c r="AS91" s="59" t="s">
        <v>86</v>
      </c>
      <c r="AT91" s="60" t="s">
        <v>87</v>
      </c>
      <c r="AU91" s="60" t="s">
        <v>37</v>
      </c>
      <c r="AV91" s="61" t="s">
        <v>60</v>
      </c>
      <c r="AW91" s="62"/>
    </row>
    <row r="92" spans="2:89" s="6" customFormat="1" ht="21" customHeight="1">
      <c r="B92" s="22"/>
      <c r="D92" s="82" t="s">
        <v>88</v>
      </c>
      <c r="AG92" s="171">
        <f>ROUND($AG$87*$AS$92,2)</f>
        <v>0</v>
      </c>
      <c r="AH92" s="147"/>
      <c r="AI92" s="147"/>
      <c r="AJ92" s="147"/>
      <c r="AK92" s="147"/>
      <c r="AL92" s="147"/>
      <c r="AM92" s="147"/>
      <c r="AN92" s="172">
        <f>ROUND($AG$92+$AV$92,2)</f>
        <v>0</v>
      </c>
      <c r="AO92" s="147"/>
      <c r="AP92" s="147"/>
      <c r="AQ92" s="23"/>
      <c r="AS92" s="83">
        <v>0</v>
      </c>
      <c r="AT92" s="84" t="s">
        <v>89</v>
      </c>
      <c r="AU92" s="84" t="s">
        <v>38</v>
      </c>
      <c r="AV92" s="85">
        <f>ROUND(IF($AU$92="základná",$AG$92*$L$28,IF($AU$92="znížená",$AG$92*$L$29,0)),2)</f>
        <v>0</v>
      </c>
      <c r="BV92" s="6" t="s">
        <v>90</v>
      </c>
      <c r="BY92" s="86">
        <f>IF($AU$92="základná",$AV$92,0)</f>
        <v>0</v>
      </c>
      <c r="BZ92" s="86">
        <f>IF($AU$92="znížená",$AV$92,0)</f>
        <v>0</v>
      </c>
      <c r="CA92" s="86">
        <v>0</v>
      </c>
      <c r="CB92" s="86">
        <v>0</v>
      </c>
      <c r="CC92" s="86">
        <v>0</v>
      </c>
      <c r="CD92" s="86">
        <f>IF($AU$92="základná",$AG$92,0)</f>
        <v>0</v>
      </c>
      <c r="CE92" s="86">
        <f>IF($AU$92="znížená",$AG$92,0)</f>
        <v>0</v>
      </c>
      <c r="CF92" s="86">
        <f>IF($AU$92="zákl. prenesená",$AG$92,0)</f>
        <v>0</v>
      </c>
      <c r="CG92" s="86">
        <f>IF($AU$92="zníž. prenesená",$AG$92,0)</f>
        <v>0</v>
      </c>
      <c r="CH92" s="86">
        <f>IF($AU$92="nulová",$AG$92,0)</f>
        <v>0</v>
      </c>
      <c r="CI92" s="6">
        <f>IF($AU$92="základná",1,IF($AU$92="znížená",2,IF($AU$92="zákl. prenesená",4,IF($AU$92="zníž. prenesená",5,3))))</f>
        <v>1</v>
      </c>
      <c r="CJ92" s="6">
        <f>IF($AT$92="stavebná časť",1,IF(8892="investičná časť",2,3))</f>
        <v>1</v>
      </c>
      <c r="CK92" s="6" t="str">
        <f>IF($D$92="Vyplň vlastné","","x")</f>
        <v>x</v>
      </c>
    </row>
    <row r="93" spans="2:89" s="6" customFormat="1" ht="21" customHeight="1">
      <c r="B93" s="22"/>
      <c r="D93" s="173" t="s">
        <v>91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G93" s="171">
        <f>$AG$87*$AS$93</f>
        <v>0</v>
      </c>
      <c r="AH93" s="147"/>
      <c r="AI93" s="147"/>
      <c r="AJ93" s="147"/>
      <c r="AK93" s="147"/>
      <c r="AL93" s="147"/>
      <c r="AM93" s="147"/>
      <c r="AN93" s="172">
        <f>$AG$93+$AV$93</f>
        <v>0</v>
      </c>
      <c r="AO93" s="147"/>
      <c r="AP93" s="147"/>
      <c r="AQ93" s="23"/>
      <c r="AS93" s="87">
        <v>0</v>
      </c>
      <c r="AT93" s="88" t="s">
        <v>89</v>
      </c>
      <c r="AU93" s="88" t="s">
        <v>38</v>
      </c>
      <c r="AV93" s="89">
        <f>ROUND(IF($AU$93="nulová",0,IF(OR($AU$93="základná",$AU$93="zákl. prenesená"),$AG$93*$L$28,$AG$93*$L$29)),2)</f>
        <v>0</v>
      </c>
      <c r="BV93" s="6" t="s">
        <v>92</v>
      </c>
      <c r="BY93" s="86">
        <f>IF($AU$93="základná",$AV$93,0)</f>
        <v>0</v>
      </c>
      <c r="BZ93" s="86">
        <f>IF($AU$93="znížená",$AV$93,0)</f>
        <v>0</v>
      </c>
      <c r="CA93" s="86">
        <f>IF($AU$93="zákl. prenesená",$AV$93,0)</f>
        <v>0</v>
      </c>
      <c r="CB93" s="86">
        <f>IF($AU$93="zníž. prenesená",$AV$93,0)</f>
        <v>0</v>
      </c>
      <c r="CC93" s="86">
        <f>IF($AU$93="nulová",$AV$93,0)</f>
        <v>0</v>
      </c>
      <c r="CD93" s="86">
        <f>IF($AU$93="základná",$AG$93,0)</f>
        <v>0</v>
      </c>
      <c r="CE93" s="86">
        <f>IF($AU$93="znížená",$AG$93,0)</f>
        <v>0</v>
      </c>
      <c r="CF93" s="86">
        <f>IF($AU$93="zákl. prenesená",$AG$93,0)</f>
        <v>0</v>
      </c>
      <c r="CG93" s="86">
        <f>IF($AU$93="zníž. prenesená",$AG$93,0)</f>
        <v>0</v>
      </c>
      <c r="CH93" s="86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>
        <f>IF($D$93="Vyplň vlastné","","x")</f>
      </c>
    </row>
    <row r="94" spans="2:89" s="6" customFormat="1" ht="21" customHeight="1">
      <c r="B94" s="22"/>
      <c r="D94" s="173" t="s">
        <v>91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G94" s="171">
        <f>$AG$87*$AS$94</f>
        <v>0</v>
      </c>
      <c r="AH94" s="147"/>
      <c r="AI94" s="147"/>
      <c r="AJ94" s="147"/>
      <c r="AK94" s="147"/>
      <c r="AL94" s="147"/>
      <c r="AM94" s="147"/>
      <c r="AN94" s="172">
        <f>$AG$94+$AV$94</f>
        <v>0</v>
      </c>
      <c r="AO94" s="147"/>
      <c r="AP94" s="147"/>
      <c r="AQ94" s="23"/>
      <c r="AS94" s="87">
        <v>0</v>
      </c>
      <c r="AT94" s="88" t="s">
        <v>89</v>
      </c>
      <c r="AU94" s="88" t="s">
        <v>38</v>
      </c>
      <c r="AV94" s="89">
        <f>ROUND(IF($AU$94="nulová",0,IF(OR($AU$94="základná",$AU$94="zákl. prenesená"),$AG$94*$L$28,$AG$94*$L$29)),2)</f>
        <v>0</v>
      </c>
      <c r="BV94" s="6" t="s">
        <v>92</v>
      </c>
      <c r="BY94" s="86">
        <f>IF($AU$94="základná",$AV$94,0)</f>
        <v>0</v>
      </c>
      <c r="BZ94" s="86">
        <f>IF($AU$94="znížená",$AV$94,0)</f>
        <v>0</v>
      </c>
      <c r="CA94" s="86">
        <f>IF($AU$94="zákl. prenesená",$AV$94,0)</f>
        <v>0</v>
      </c>
      <c r="CB94" s="86">
        <f>IF($AU$94="zníž. prenesená",$AV$94,0)</f>
        <v>0</v>
      </c>
      <c r="CC94" s="86">
        <f>IF($AU$94="nulová",$AV$94,0)</f>
        <v>0</v>
      </c>
      <c r="CD94" s="86">
        <f>IF($AU$94="základná",$AG$94,0)</f>
        <v>0</v>
      </c>
      <c r="CE94" s="86">
        <f>IF($AU$94="znížená",$AG$94,0)</f>
        <v>0</v>
      </c>
      <c r="CF94" s="86">
        <f>IF($AU$94="zákl. prenesená",$AG$94,0)</f>
        <v>0</v>
      </c>
      <c r="CG94" s="86">
        <f>IF($AU$94="zníž. prenesená",$AG$94,0)</f>
        <v>0</v>
      </c>
      <c r="CH94" s="86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89" s="6" customFormat="1" ht="21" customHeight="1">
      <c r="B95" s="22"/>
      <c r="D95" s="173" t="s">
        <v>91</v>
      </c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G95" s="171">
        <f>$AG$87*$AS$95</f>
        <v>0</v>
      </c>
      <c r="AH95" s="147"/>
      <c r="AI95" s="147"/>
      <c r="AJ95" s="147"/>
      <c r="AK95" s="147"/>
      <c r="AL95" s="147"/>
      <c r="AM95" s="147"/>
      <c r="AN95" s="172">
        <f>$AG$95+$AV$95</f>
        <v>0</v>
      </c>
      <c r="AO95" s="147"/>
      <c r="AP95" s="147"/>
      <c r="AQ95" s="23"/>
      <c r="AS95" s="90">
        <v>0</v>
      </c>
      <c r="AT95" s="91" t="s">
        <v>89</v>
      </c>
      <c r="AU95" s="91" t="s">
        <v>38</v>
      </c>
      <c r="AV95" s="92">
        <f>ROUND(IF($AU$95="nulová",0,IF(OR($AU$95="základná",$AU$95="zákl. prenesená"),$AG$95*$L$28,$AG$95*$L$29)),2)</f>
        <v>0</v>
      </c>
      <c r="BV95" s="6" t="s">
        <v>92</v>
      </c>
      <c r="BY95" s="86">
        <f>IF($AU$95="základná",$AV$95,0)</f>
        <v>0</v>
      </c>
      <c r="BZ95" s="86">
        <f>IF($AU$95="znížená",$AV$95,0)</f>
        <v>0</v>
      </c>
      <c r="CA95" s="86">
        <f>IF($AU$95="zákl. prenesená",$AV$95,0)</f>
        <v>0</v>
      </c>
      <c r="CB95" s="86">
        <f>IF($AU$95="zníž. prenesená",$AV$95,0)</f>
        <v>0</v>
      </c>
      <c r="CC95" s="86">
        <f>IF($AU$95="nulová",$AV$95,0)</f>
        <v>0</v>
      </c>
      <c r="CD95" s="86">
        <f>IF($AU$95="základná",$AG$95,0)</f>
        <v>0</v>
      </c>
      <c r="CE95" s="86">
        <f>IF($AU$95="znížená",$AG$95,0)</f>
        <v>0</v>
      </c>
      <c r="CF95" s="86">
        <f>IF($AU$95="zákl. prenesená",$AG$95,0)</f>
        <v>0</v>
      </c>
      <c r="CG95" s="86">
        <f>IF($AU$95="zníž. prenesená",$AG$95,0)</f>
        <v>0</v>
      </c>
      <c r="CH95" s="86">
        <f>IF($AU$95="nulová",$AG$95,0)</f>
        <v>0</v>
      </c>
      <c r="CI95" s="6">
        <f>IF($AU$95="základná",1,IF($AU$95="znížená",2,IF($AU$95="zákl. prenesená",4,IF($AU$95="zníž. prenesená",5,3))))</f>
        <v>1</v>
      </c>
      <c r="CJ95" s="6">
        <f>IF($AT$95="stavebná časť",1,IF(8895="investičná časť",2,3))</f>
        <v>1</v>
      </c>
      <c r="CK95" s="6">
        <f>IF($D$95="Vyplň vlastné","","x")</f>
      </c>
    </row>
    <row r="96" spans="2:43" s="6" customFormat="1" ht="12" customHeight="1">
      <c r="B96" s="22"/>
      <c r="AQ96" s="23"/>
    </row>
    <row r="97" spans="2:43" s="6" customFormat="1" ht="30.75" customHeight="1">
      <c r="B97" s="22"/>
      <c r="C97" s="93" t="s">
        <v>93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176">
        <f>ROUND($AG$87+$AG$91,2)</f>
        <v>0</v>
      </c>
      <c r="AH97" s="177"/>
      <c r="AI97" s="177"/>
      <c r="AJ97" s="177"/>
      <c r="AK97" s="177"/>
      <c r="AL97" s="177"/>
      <c r="AM97" s="177"/>
      <c r="AN97" s="176">
        <f>ROUND($AN$87+$AN$91,2)</f>
        <v>0</v>
      </c>
      <c r="AO97" s="177"/>
      <c r="AP97" s="177"/>
      <c r="AQ97" s="23"/>
    </row>
    <row r="98" spans="2:43" s="6" customFormat="1" ht="7.5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6"/>
    </row>
  </sheetData>
  <sheetProtection/>
  <mergeCells count="61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é sú hodnoty základná, znížená, nulová." sqref="AU92:AU96">
      <formula1>"základná,znížená,nulová"</formula1>
    </dataValidation>
    <dataValidation type="list" allowBlank="1" showInputMessage="1" showErrorMessage="1" error="Povolené sú hodnoty stavebná časť, technologická časť, investičná časť." sqref="AT92:AT96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SO-01 Oplotenie areá...'!C2" tooltip="01 - SO-01 Oplotenie areá..." display="/"/>
    <hyperlink ref="A89" location="'02 - SO-02 Prístrešok pre...'!C2" tooltip="02 - SO-02 Prístrešok pre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0"/>
      <c r="B1" s="207"/>
      <c r="C1" s="207"/>
      <c r="D1" s="208" t="s">
        <v>1</v>
      </c>
      <c r="E1" s="207"/>
      <c r="F1" s="209" t="s">
        <v>282</v>
      </c>
      <c r="G1" s="209"/>
      <c r="H1" s="211" t="s">
        <v>283</v>
      </c>
      <c r="I1" s="211"/>
      <c r="J1" s="211"/>
      <c r="K1" s="211"/>
      <c r="L1" s="209" t="s">
        <v>284</v>
      </c>
      <c r="M1" s="207"/>
      <c r="N1" s="207"/>
      <c r="O1" s="208" t="s">
        <v>94</v>
      </c>
      <c r="P1" s="207"/>
      <c r="Q1" s="207"/>
      <c r="R1" s="207"/>
      <c r="S1" s="209" t="s">
        <v>285</v>
      </c>
      <c r="T1" s="209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78" t="s">
        <v>5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45" t="s">
        <v>95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14</v>
      </c>
      <c r="F6" s="179" t="str">
        <f>'Rekapitulácia stavby'!$K$6</f>
        <v>Oplotenie areálu MŠ a prístrešku pre výučbu v teréne  - Obec Malý Cetín p.č. 147/6,7  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R6" s="11"/>
    </row>
    <row r="7" spans="2:18" s="6" customFormat="1" ht="37.5" customHeight="1">
      <c r="B7" s="22"/>
      <c r="D7" s="16" t="s">
        <v>96</v>
      </c>
      <c r="F7" s="150" t="s">
        <v>97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0" t="str">
        <f>'Rekapitulácia stavby'!$AN$8</f>
        <v>25.07.2020</v>
      </c>
      <c r="P9" s="147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49"/>
      <c r="P11" s="147"/>
      <c r="R11" s="23"/>
    </row>
    <row r="12" spans="2:18" s="6" customFormat="1" ht="18.75" customHeight="1">
      <c r="B12" s="22"/>
      <c r="E12" s="15" t="s">
        <v>24</v>
      </c>
      <c r="M12" s="17" t="s">
        <v>25</v>
      </c>
      <c r="O12" s="149"/>
      <c r="P12" s="147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26</v>
      </c>
      <c r="M14" s="17" t="s">
        <v>23</v>
      </c>
      <c r="O14" s="181" t="str">
        <f>IF('Rekapitulácia stavby'!$AN$13="","",'Rekapitulácia stavby'!$AN$13)</f>
        <v>Vyplň údaj</v>
      </c>
      <c r="P14" s="147"/>
      <c r="R14" s="23"/>
    </row>
    <row r="15" spans="2:18" s="6" customFormat="1" ht="18.75" customHeight="1">
      <c r="B15" s="22"/>
      <c r="E15" s="181" t="str">
        <f>IF('Rekapitulácia stavby'!$E$14="","",'Rekapitulácia stavby'!$E$14)</f>
        <v>Vyplň údaj</v>
      </c>
      <c r="F15" s="147"/>
      <c r="G15" s="147"/>
      <c r="H15" s="147"/>
      <c r="I15" s="147"/>
      <c r="J15" s="147"/>
      <c r="K15" s="147"/>
      <c r="L15" s="147"/>
      <c r="M15" s="17" t="s">
        <v>25</v>
      </c>
      <c r="O15" s="181" t="str">
        <f>IF('Rekapitulácia stavby'!$AN$14="","",'Rekapitulácia stavby'!$AN$14)</f>
        <v>Vyplň údaj</v>
      </c>
      <c r="P15" s="147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28</v>
      </c>
      <c r="M17" s="17" t="s">
        <v>23</v>
      </c>
      <c r="O17" s="149"/>
      <c r="P17" s="147"/>
      <c r="R17" s="23"/>
    </row>
    <row r="18" spans="2:18" s="6" customFormat="1" ht="18.75" customHeight="1">
      <c r="B18" s="22"/>
      <c r="E18" s="15" t="s">
        <v>29</v>
      </c>
      <c r="M18" s="17" t="s">
        <v>25</v>
      </c>
      <c r="O18" s="149"/>
      <c r="P18" s="147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32</v>
      </c>
      <c r="M20" s="17" t="s">
        <v>23</v>
      </c>
      <c r="O20" s="149"/>
      <c r="P20" s="147"/>
      <c r="R20" s="23"/>
    </row>
    <row r="21" spans="2:18" s="6" customFormat="1" ht="18.75" customHeight="1">
      <c r="B21" s="22"/>
      <c r="E21" s="15" t="s">
        <v>33</v>
      </c>
      <c r="M21" s="17" t="s">
        <v>25</v>
      </c>
      <c r="O21" s="149"/>
      <c r="P21" s="147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4" t="s">
        <v>98</v>
      </c>
      <c r="M24" s="152">
        <f>$N$88</f>
        <v>0</v>
      </c>
      <c r="N24" s="147"/>
      <c r="O24" s="147"/>
      <c r="P24" s="147"/>
      <c r="R24" s="23"/>
    </row>
    <row r="25" spans="2:18" s="6" customFormat="1" ht="15" customHeight="1">
      <c r="B25" s="22"/>
      <c r="D25" s="21" t="s">
        <v>88</v>
      </c>
      <c r="M25" s="152">
        <f>$N$96</f>
        <v>0</v>
      </c>
      <c r="N25" s="147"/>
      <c r="O25" s="147"/>
      <c r="P25" s="147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5" t="s">
        <v>36</v>
      </c>
      <c r="M27" s="182">
        <f>ROUND($M$24+$M$25,2)</f>
        <v>0</v>
      </c>
      <c r="N27" s="147"/>
      <c r="O27" s="147"/>
      <c r="P27" s="147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37</v>
      </c>
      <c r="E29" s="27" t="s">
        <v>38</v>
      </c>
      <c r="F29" s="28">
        <v>0.2</v>
      </c>
      <c r="G29" s="96" t="s">
        <v>39</v>
      </c>
      <c r="H29" s="183">
        <f>ROUND((((SUM($BE$96:$BE$103)+SUM($BE$121:$BE$137))+SUM($BE$139:$BE$143))),2)</f>
        <v>0</v>
      </c>
      <c r="I29" s="147"/>
      <c r="J29" s="147"/>
      <c r="M29" s="183">
        <f>ROUND((((SUM($BE$96:$BE$103)+SUM($BE$121:$BE$137))*$F$29)+SUM($BE$139:$BE$143)*$F$29),2)</f>
        <v>0</v>
      </c>
      <c r="N29" s="147"/>
      <c r="O29" s="147"/>
      <c r="P29" s="147"/>
      <c r="R29" s="23"/>
    </row>
    <row r="30" spans="2:18" s="6" customFormat="1" ht="15" customHeight="1">
      <c r="B30" s="22"/>
      <c r="E30" s="27" t="s">
        <v>40</v>
      </c>
      <c r="F30" s="28">
        <v>0.2</v>
      </c>
      <c r="G30" s="96" t="s">
        <v>39</v>
      </c>
      <c r="H30" s="183">
        <f>ROUND((((SUM($BF$96:$BF$103)+SUM($BF$121:$BF$137))+SUM($BF$139:$BF$143))),2)</f>
        <v>0</v>
      </c>
      <c r="I30" s="147"/>
      <c r="J30" s="147"/>
      <c r="M30" s="183">
        <f>ROUND((((SUM($BF$96:$BF$103)+SUM($BF$121:$BF$137))*$F$30)+SUM($BF$139:$BF$143)*$F$30),2)</f>
        <v>0</v>
      </c>
      <c r="N30" s="147"/>
      <c r="O30" s="147"/>
      <c r="P30" s="147"/>
      <c r="R30" s="23"/>
    </row>
    <row r="31" spans="2:18" s="6" customFormat="1" ht="15" customHeight="1" hidden="1">
      <c r="B31" s="22"/>
      <c r="E31" s="27" t="s">
        <v>41</v>
      </c>
      <c r="F31" s="28">
        <v>0.2</v>
      </c>
      <c r="G31" s="96" t="s">
        <v>39</v>
      </c>
      <c r="H31" s="183">
        <f>ROUND((((SUM($BG$96:$BG$103)+SUM($BG$121:$BG$137))+SUM($BG$139:$BG$143))),2)</f>
        <v>0</v>
      </c>
      <c r="I31" s="147"/>
      <c r="J31" s="147"/>
      <c r="M31" s="183">
        <v>0</v>
      </c>
      <c r="N31" s="147"/>
      <c r="O31" s="147"/>
      <c r="P31" s="147"/>
      <c r="R31" s="23"/>
    </row>
    <row r="32" spans="2:18" s="6" customFormat="1" ht="15" customHeight="1" hidden="1">
      <c r="B32" s="22"/>
      <c r="E32" s="27" t="s">
        <v>42</v>
      </c>
      <c r="F32" s="28">
        <v>0.2</v>
      </c>
      <c r="G32" s="96" t="s">
        <v>39</v>
      </c>
      <c r="H32" s="183">
        <f>ROUND((((SUM($BH$96:$BH$103)+SUM($BH$121:$BH$137))+SUM($BH$139:$BH$143))),2)</f>
        <v>0</v>
      </c>
      <c r="I32" s="147"/>
      <c r="J32" s="147"/>
      <c r="M32" s="183">
        <v>0</v>
      </c>
      <c r="N32" s="147"/>
      <c r="O32" s="147"/>
      <c r="P32" s="147"/>
      <c r="R32" s="23"/>
    </row>
    <row r="33" spans="2:18" s="6" customFormat="1" ht="15" customHeight="1" hidden="1">
      <c r="B33" s="22"/>
      <c r="E33" s="27" t="s">
        <v>43</v>
      </c>
      <c r="F33" s="28">
        <v>0</v>
      </c>
      <c r="G33" s="96" t="s">
        <v>39</v>
      </c>
      <c r="H33" s="183">
        <f>ROUND((((SUM($BI$96:$BI$103)+SUM($BI$121:$BI$137))+SUM($BI$139:$BI$143))),2)</f>
        <v>0</v>
      </c>
      <c r="I33" s="147"/>
      <c r="J33" s="147"/>
      <c r="M33" s="183">
        <v>0</v>
      </c>
      <c r="N33" s="147"/>
      <c r="O33" s="147"/>
      <c r="P33" s="147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44</v>
      </c>
      <c r="E35" s="33"/>
      <c r="F35" s="33"/>
      <c r="G35" s="97" t="s">
        <v>45</v>
      </c>
      <c r="H35" s="34" t="s">
        <v>46</v>
      </c>
      <c r="I35" s="33"/>
      <c r="J35" s="33"/>
      <c r="K35" s="33"/>
      <c r="L35" s="159">
        <f>ROUND(SUM($M$27:$M$33),2)</f>
        <v>0</v>
      </c>
      <c r="M35" s="158"/>
      <c r="N35" s="158"/>
      <c r="O35" s="158"/>
      <c r="P35" s="160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5" t="s">
        <v>99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14</v>
      </c>
      <c r="F78" s="179" t="str">
        <f>$F$6</f>
        <v>Oplotenie areálu MŠ a prístrešku pre výučbu v teréne  - Obec Malý Cetín p.č. 147/6,7  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3"/>
    </row>
    <row r="79" spans="2:18" s="6" customFormat="1" ht="37.5" customHeight="1">
      <c r="B79" s="22"/>
      <c r="C79" s="52" t="s">
        <v>96</v>
      </c>
      <c r="F79" s="161" t="str">
        <f>$F$7</f>
        <v>01 - SO-01 Oplotenie areálu materskej školy  v. 2m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Malý Cetín</v>
      </c>
      <c r="K81" s="17" t="s">
        <v>20</v>
      </c>
      <c r="M81" s="184" t="str">
        <f>IF($O$9="","",$O$9)</f>
        <v>25.07.2020</v>
      </c>
      <c r="N81" s="147"/>
      <c r="O81" s="147"/>
      <c r="P81" s="147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Obec Malý Cetín</v>
      </c>
      <c r="K83" s="17" t="s">
        <v>28</v>
      </c>
      <c r="M83" s="149" t="str">
        <f>$E$18</f>
        <v>Ing. Danka Hlaváčová</v>
      </c>
      <c r="N83" s="147"/>
      <c r="O83" s="147"/>
      <c r="P83" s="147"/>
      <c r="Q83" s="147"/>
      <c r="R83" s="23"/>
    </row>
    <row r="84" spans="2:18" s="6" customFormat="1" ht="15" customHeight="1">
      <c r="B84" s="22"/>
      <c r="C84" s="17" t="s">
        <v>26</v>
      </c>
      <c r="F84" s="15" t="str">
        <f>IF($E$15="","",$E$15)</f>
        <v>Vyplň údaj</v>
      </c>
      <c r="K84" s="17" t="s">
        <v>32</v>
      </c>
      <c r="M84" s="149" t="str">
        <f>$E$21</f>
        <v>V.Civáň</v>
      </c>
      <c r="N84" s="147"/>
      <c r="O84" s="147"/>
      <c r="P84" s="147"/>
      <c r="Q84" s="147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5" t="s">
        <v>100</v>
      </c>
      <c r="D86" s="177"/>
      <c r="E86" s="177"/>
      <c r="F86" s="177"/>
      <c r="G86" s="177"/>
      <c r="H86" s="31"/>
      <c r="I86" s="31"/>
      <c r="J86" s="31"/>
      <c r="K86" s="31"/>
      <c r="L86" s="31"/>
      <c r="M86" s="31"/>
      <c r="N86" s="185" t="s">
        <v>101</v>
      </c>
      <c r="O86" s="147"/>
      <c r="P86" s="147"/>
      <c r="Q86" s="147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102</v>
      </c>
      <c r="N88" s="174">
        <f>ROUND($N$121,2)</f>
        <v>0</v>
      </c>
      <c r="O88" s="147"/>
      <c r="P88" s="147"/>
      <c r="Q88" s="147"/>
      <c r="R88" s="23"/>
      <c r="AU88" s="6" t="s">
        <v>103</v>
      </c>
    </row>
    <row r="89" spans="2:18" s="69" customFormat="1" ht="25.5" customHeight="1">
      <c r="B89" s="98"/>
      <c r="D89" s="99" t="s">
        <v>104</v>
      </c>
      <c r="N89" s="186">
        <f>ROUND($N$122,2)</f>
        <v>0</v>
      </c>
      <c r="O89" s="187"/>
      <c r="P89" s="187"/>
      <c r="Q89" s="187"/>
      <c r="R89" s="100"/>
    </row>
    <row r="90" spans="2:18" s="94" customFormat="1" ht="21" customHeight="1">
      <c r="B90" s="101"/>
      <c r="D90" s="82" t="s">
        <v>105</v>
      </c>
      <c r="N90" s="172">
        <f>ROUND($N$123,2)</f>
        <v>0</v>
      </c>
      <c r="O90" s="187"/>
      <c r="P90" s="187"/>
      <c r="Q90" s="187"/>
      <c r="R90" s="102"/>
    </row>
    <row r="91" spans="2:18" s="94" customFormat="1" ht="21" customHeight="1">
      <c r="B91" s="101"/>
      <c r="D91" s="82" t="s">
        <v>106</v>
      </c>
      <c r="N91" s="172">
        <f>ROUND($N$127,2)</f>
        <v>0</v>
      </c>
      <c r="O91" s="187"/>
      <c r="P91" s="187"/>
      <c r="Q91" s="187"/>
      <c r="R91" s="102"/>
    </row>
    <row r="92" spans="2:18" s="94" customFormat="1" ht="21" customHeight="1">
      <c r="B92" s="101"/>
      <c r="D92" s="82" t="s">
        <v>107</v>
      </c>
      <c r="N92" s="172">
        <f>ROUND($N$129,2)</f>
        <v>0</v>
      </c>
      <c r="O92" s="187"/>
      <c r="P92" s="187"/>
      <c r="Q92" s="187"/>
      <c r="R92" s="102"/>
    </row>
    <row r="93" spans="2:18" s="94" customFormat="1" ht="21" customHeight="1">
      <c r="B93" s="101"/>
      <c r="D93" s="82" t="s">
        <v>108</v>
      </c>
      <c r="N93" s="172">
        <f>ROUND($N$136,2)</f>
        <v>0</v>
      </c>
      <c r="O93" s="187"/>
      <c r="P93" s="187"/>
      <c r="Q93" s="187"/>
      <c r="R93" s="102"/>
    </row>
    <row r="94" spans="2:18" s="69" customFormat="1" ht="22.5" customHeight="1">
      <c r="B94" s="98"/>
      <c r="D94" s="99" t="s">
        <v>109</v>
      </c>
      <c r="N94" s="188">
        <f>$N$138</f>
        <v>0</v>
      </c>
      <c r="O94" s="187"/>
      <c r="P94" s="187"/>
      <c r="Q94" s="187"/>
      <c r="R94" s="100"/>
    </row>
    <row r="95" spans="2:18" s="6" customFormat="1" ht="22.5" customHeight="1">
      <c r="B95" s="22"/>
      <c r="R95" s="23"/>
    </row>
    <row r="96" spans="2:21" s="6" customFormat="1" ht="30" customHeight="1">
      <c r="B96" s="22"/>
      <c r="C96" s="64" t="s">
        <v>110</v>
      </c>
      <c r="N96" s="174">
        <f>ROUND($N$97+$N$98+$N$99+$N$100+$N$101+$N$102,2)</f>
        <v>0</v>
      </c>
      <c r="O96" s="147"/>
      <c r="P96" s="147"/>
      <c r="Q96" s="147"/>
      <c r="R96" s="23"/>
      <c r="T96" s="103"/>
      <c r="U96" s="104" t="s">
        <v>37</v>
      </c>
    </row>
    <row r="97" spans="2:62" s="6" customFormat="1" ht="18.75" customHeight="1">
      <c r="B97" s="22"/>
      <c r="D97" s="173" t="s">
        <v>111</v>
      </c>
      <c r="E97" s="147"/>
      <c r="F97" s="147"/>
      <c r="G97" s="147"/>
      <c r="H97" s="147"/>
      <c r="N97" s="171">
        <f>ROUND($N$88*$T$97,2)</f>
        <v>0</v>
      </c>
      <c r="O97" s="147"/>
      <c r="P97" s="147"/>
      <c r="Q97" s="147"/>
      <c r="R97" s="23"/>
      <c r="T97" s="105"/>
      <c r="U97" s="106" t="s">
        <v>40</v>
      </c>
      <c r="AY97" s="6" t="s">
        <v>112</v>
      </c>
      <c r="BE97" s="86">
        <f>IF($U$97="základná",$N$97,0)</f>
        <v>0</v>
      </c>
      <c r="BF97" s="86">
        <f>IF($U$97="znížená",$N$97,0)</f>
        <v>0</v>
      </c>
      <c r="BG97" s="86">
        <f>IF($U$97="zákl. prenesená",$N$97,0)</f>
        <v>0</v>
      </c>
      <c r="BH97" s="86">
        <f>IF($U$97="zníž. prenesená",$N$97,0)</f>
        <v>0</v>
      </c>
      <c r="BI97" s="86">
        <f>IF($U$97="nulová",$N$97,0)</f>
        <v>0</v>
      </c>
      <c r="BJ97" s="6" t="s">
        <v>113</v>
      </c>
    </row>
    <row r="98" spans="2:62" s="6" customFormat="1" ht="18.75" customHeight="1">
      <c r="B98" s="22"/>
      <c r="D98" s="173" t="s">
        <v>114</v>
      </c>
      <c r="E98" s="147"/>
      <c r="F98" s="147"/>
      <c r="G98" s="147"/>
      <c r="H98" s="147"/>
      <c r="N98" s="171">
        <f>ROUND($N$88*$T$98,2)</f>
        <v>0</v>
      </c>
      <c r="O98" s="147"/>
      <c r="P98" s="147"/>
      <c r="Q98" s="147"/>
      <c r="R98" s="23"/>
      <c r="T98" s="105"/>
      <c r="U98" s="106" t="s">
        <v>40</v>
      </c>
      <c r="AY98" s="6" t="s">
        <v>112</v>
      </c>
      <c r="BE98" s="86">
        <f>IF($U$98="základná",$N$98,0)</f>
        <v>0</v>
      </c>
      <c r="BF98" s="86">
        <f>IF($U$98="znížená",$N$98,0)</f>
        <v>0</v>
      </c>
      <c r="BG98" s="86">
        <f>IF($U$98="zákl. prenesená",$N$98,0)</f>
        <v>0</v>
      </c>
      <c r="BH98" s="86">
        <f>IF($U$98="zníž. prenesená",$N$98,0)</f>
        <v>0</v>
      </c>
      <c r="BI98" s="86">
        <f>IF($U$98="nulová",$N$98,0)</f>
        <v>0</v>
      </c>
      <c r="BJ98" s="6" t="s">
        <v>113</v>
      </c>
    </row>
    <row r="99" spans="2:62" s="6" customFormat="1" ht="18.75" customHeight="1">
      <c r="B99" s="22"/>
      <c r="D99" s="173" t="s">
        <v>115</v>
      </c>
      <c r="E99" s="147"/>
      <c r="F99" s="147"/>
      <c r="G99" s="147"/>
      <c r="H99" s="147"/>
      <c r="N99" s="171">
        <f>ROUND($N$88*$T$99,2)</f>
        <v>0</v>
      </c>
      <c r="O99" s="147"/>
      <c r="P99" s="147"/>
      <c r="Q99" s="147"/>
      <c r="R99" s="23"/>
      <c r="T99" s="105"/>
      <c r="U99" s="106" t="s">
        <v>40</v>
      </c>
      <c r="AY99" s="6" t="s">
        <v>112</v>
      </c>
      <c r="BE99" s="86">
        <f>IF($U$99="základná",$N$99,0)</f>
        <v>0</v>
      </c>
      <c r="BF99" s="86">
        <f>IF($U$99="znížená",$N$99,0)</f>
        <v>0</v>
      </c>
      <c r="BG99" s="86">
        <f>IF($U$99="zákl. prenesená",$N$99,0)</f>
        <v>0</v>
      </c>
      <c r="BH99" s="86">
        <f>IF($U$99="zníž. prenesená",$N$99,0)</f>
        <v>0</v>
      </c>
      <c r="BI99" s="86">
        <f>IF($U$99="nulová",$N$99,0)</f>
        <v>0</v>
      </c>
      <c r="BJ99" s="6" t="s">
        <v>113</v>
      </c>
    </row>
    <row r="100" spans="2:62" s="6" customFormat="1" ht="18.75" customHeight="1">
      <c r="B100" s="22"/>
      <c r="D100" s="173" t="s">
        <v>116</v>
      </c>
      <c r="E100" s="147"/>
      <c r="F100" s="147"/>
      <c r="G100" s="147"/>
      <c r="H100" s="147"/>
      <c r="N100" s="171">
        <f>ROUND($N$88*$T$100,2)</f>
        <v>0</v>
      </c>
      <c r="O100" s="147"/>
      <c r="P100" s="147"/>
      <c r="Q100" s="147"/>
      <c r="R100" s="23"/>
      <c r="T100" s="105"/>
      <c r="U100" s="106" t="s">
        <v>40</v>
      </c>
      <c r="AY100" s="6" t="s">
        <v>112</v>
      </c>
      <c r="BE100" s="86">
        <f>IF($U$100="základná",$N$100,0)</f>
        <v>0</v>
      </c>
      <c r="BF100" s="86">
        <f>IF($U$100="znížená",$N$100,0)</f>
        <v>0</v>
      </c>
      <c r="BG100" s="86">
        <f>IF($U$100="zákl. prenesená",$N$100,0)</f>
        <v>0</v>
      </c>
      <c r="BH100" s="86">
        <f>IF($U$100="zníž. prenesená",$N$100,0)</f>
        <v>0</v>
      </c>
      <c r="BI100" s="86">
        <f>IF($U$100="nulová",$N$100,0)</f>
        <v>0</v>
      </c>
      <c r="BJ100" s="6" t="s">
        <v>113</v>
      </c>
    </row>
    <row r="101" spans="2:62" s="6" customFormat="1" ht="18.75" customHeight="1">
      <c r="B101" s="22"/>
      <c r="D101" s="173" t="s">
        <v>117</v>
      </c>
      <c r="E101" s="147"/>
      <c r="F101" s="147"/>
      <c r="G101" s="147"/>
      <c r="H101" s="147"/>
      <c r="N101" s="171">
        <f>ROUND($N$88*$T$101,2)</f>
        <v>0</v>
      </c>
      <c r="O101" s="147"/>
      <c r="P101" s="147"/>
      <c r="Q101" s="147"/>
      <c r="R101" s="23"/>
      <c r="T101" s="105"/>
      <c r="U101" s="106" t="s">
        <v>40</v>
      </c>
      <c r="AY101" s="6" t="s">
        <v>112</v>
      </c>
      <c r="BE101" s="86">
        <f>IF($U$101="základná",$N$101,0)</f>
        <v>0</v>
      </c>
      <c r="BF101" s="86">
        <f>IF($U$101="znížená",$N$101,0)</f>
        <v>0</v>
      </c>
      <c r="BG101" s="86">
        <f>IF($U$101="zákl. prenesená",$N$101,0)</f>
        <v>0</v>
      </c>
      <c r="BH101" s="86">
        <f>IF($U$101="zníž. prenesená",$N$101,0)</f>
        <v>0</v>
      </c>
      <c r="BI101" s="86">
        <f>IF($U$101="nulová",$N$101,0)</f>
        <v>0</v>
      </c>
      <c r="BJ101" s="6" t="s">
        <v>113</v>
      </c>
    </row>
    <row r="102" spans="2:62" s="6" customFormat="1" ht="18.75" customHeight="1">
      <c r="B102" s="22"/>
      <c r="D102" s="82" t="s">
        <v>118</v>
      </c>
      <c r="N102" s="171">
        <f>ROUND($N$88*$T$102,2)</f>
        <v>0</v>
      </c>
      <c r="O102" s="147"/>
      <c r="P102" s="147"/>
      <c r="Q102" s="147"/>
      <c r="R102" s="23"/>
      <c r="T102" s="107"/>
      <c r="U102" s="108" t="s">
        <v>40</v>
      </c>
      <c r="AY102" s="6" t="s">
        <v>119</v>
      </c>
      <c r="BE102" s="86">
        <f>IF($U$102="základná",$N$102,0)</f>
        <v>0</v>
      </c>
      <c r="BF102" s="86">
        <f>IF($U$102="znížená",$N$102,0)</f>
        <v>0</v>
      </c>
      <c r="BG102" s="86">
        <f>IF($U$102="zákl. prenesená",$N$102,0)</f>
        <v>0</v>
      </c>
      <c r="BH102" s="86">
        <f>IF($U$102="zníž. prenesená",$N$102,0)</f>
        <v>0</v>
      </c>
      <c r="BI102" s="86">
        <f>IF($U$102="nulová",$N$102,0)</f>
        <v>0</v>
      </c>
      <c r="BJ102" s="6" t="s">
        <v>113</v>
      </c>
    </row>
    <row r="103" spans="2:18" s="6" customFormat="1" ht="14.25" customHeight="1">
      <c r="B103" s="22"/>
      <c r="R103" s="23"/>
    </row>
    <row r="104" spans="2:18" s="6" customFormat="1" ht="30" customHeight="1">
      <c r="B104" s="22"/>
      <c r="C104" s="93" t="s">
        <v>93</v>
      </c>
      <c r="D104" s="31"/>
      <c r="E104" s="31"/>
      <c r="F104" s="31"/>
      <c r="G104" s="31"/>
      <c r="H104" s="31"/>
      <c r="I104" s="31"/>
      <c r="J104" s="31"/>
      <c r="K104" s="31"/>
      <c r="L104" s="176">
        <f>ROUND(SUM($N$88+$N$96),2)</f>
        <v>0</v>
      </c>
      <c r="M104" s="177"/>
      <c r="N104" s="177"/>
      <c r="O104" s="177"/>
      <c r="P104" s="177"/>
      <c r="Q104" s="177"/>
      <c r="R104" s="2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9" spans="2:18" s="6" customFormat="1" ht="7.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6" customFormat="1" ht="37.5" customHeight="1">
      <c r="B110" s="22"/>
      <c r="C110" s="145" t="s">
        <v>120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3"/>
    </row>
    <row r="111" spans="2:18" s="6" customFormat="1" ht="7.5" customHeight="1">
      <c r="B111" s="22"/>
      <c r="R111" s="23"/>
    </row>
    <row r="112" spans="2:18" s="6" customFormat="1" ht="30.75" customHeight="1">
      <c r="B112" s="22"/>
      <c r="C112" s="17" t="s">
        <v>14</v>
      </c>
      <c r="F112" s="179" t="str">
        <f>$F$6</f>
        <v>Oplotenie areálu MŠ a prístrešku pre výučbu v teréne  - Obec Malý Cetín p.č. 147/6,7  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R112" s="23"/>
    </row>
    <row r="113" spans="2:18" s="6" customFormat="1" ht="37.5" customHeight="1">
      <c r="B113" s="22"/>
      <c r="C113" s="52" t="s">
        <v>96</v>
      </c>
      <c r="F113" s="161" t="str">
        <f>$F$7</f>
        <v>01 - SO-01 Oplotenie areálu materskej školy  v. 2m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3"/>
    </row>
    <row r="114" spans="2:18" s="6" customFormat="1" ht="7.5" customHeight="1">
      <c r="B114" s="22"/>
      <c r="R114" s="23"/>
    </row>
    <row r="115" spans="2:18" s="6" customFormat="1" ht="18.75" customHeight="1">
      <c r="B115" s="22"/>
      <c r="C115" s="17" t="s">
        <v>18</v>
      </c>
      <c r="F115" s="15" t="str">
        <f>$F$9</f>
        <v>Malý Cetín</v>
      </c>
      <c r="K115" s="17" t="s">
        <v>20</v>
      </c>
      <c r="M115" s="184" t="str">
        <f>IF($O$9="","",$O$9)</f>
        <v>25.07.2020</v>
      </c>
      <c r="N115" s="147"/>
      <c r="O115" s="147"/>
      <c r="P115" s="147"/>
      <c r="R115" s="23"/>
    </row>
    <row r="116" spans="2:18" s="6" customFormat="1" ht="7.5" customHeight="1">
      <c r="B116" s="22"/>
      <c r="R116" s="23"/>
    </row>
    <row r="117" spans="2:18" s="6" customFormat="1" ht="15.75" customHeight="1">
      <c r="B117" s="22"/>
      <c r="C117" s="17" t="s">
        <v>22</v>
      </c>
      <c r="F117" s="15" t="str">
        <f>$E$12</f>
        <v>Obec Malý Cetín</v>
      </c>
      <c r="K117" s="17" t="s">
        <v>28</v>
      </c>
      <c r="M117" s="149" t="str">
        <f>$E$18</f>
        <v>Ing. Danka Hlaváčová</v>
      </c>
      <c r="N117" s="147"/>
      <c r="O117" s="147"/>
      <c r="P117" s="147"/>
      <c r="Q117" s="147"/>
      <c r="R117" s="23"/>
    </row>
    <row r="118" spans="2:18" s="6" customFormat="1" ht="15" customHeight="1">
      <c r="B118" s="22"/>
      <c r="C118" s="17" t="s">
        <v>26</v>
      </c>
      <c r="F118" s="15" t="str">
        <f>IF($E$15="","",$E$15)</f>
        <v>Vyplň údaj</v>
      </c>
      <c r="K118" s="17" t="s">
        <v>32</v>
      </c>
      <c r="M118" s="149" t="str">
        <f>$E$21</f>
        <v>V.Civáň</v>
      </c>
      <c r="N118" s="147"/>
      <c r="O118" s="147"/>
      <c r="P118" s="147"/>
      <c r="Q118" s="147"/>
      <c r="R118" s="23"/>
    </row>
    <row r="119" spans="2:18" s="6" customFormat="1" ht="11.25" customHeight="1">
      <c r="B119" s="22"/>
      <c r="R119" s="23"/>
    </row>
    <row r="120" spans="2:27" s="109" customFormat="1" ht="30" customHeight="1">
      <c r="B120" s="110"/>
      <c r="C120" s="111" t="s">
        <v>121</v>
      </c>
      <c r="D120" s="112" t="s">
        <v>122</v>
      </c>
      <c r="E120" s="112" t="s">
        <v>55</v>
      </c>
      <c r="F120" s="189" t="s">
        <v>123</v>
      </c>
      <c r="G120" s="190"/>
      <c r="H120" s="190"/>
      <c r="I120" s="190"/>
      <c r="J120" s="112" t="s">
        <v>124</v>
      </c>
      <c r="K120" s="112" t="s">
        <v>125</v>
      </c>
      <c r="L120" s="189" t="s">
        <v>126</v>
      </c>
      <c r="M120" s="190"/>
      <c r="N120" s="189" t="s">
        <v>127</v>
      </c>
      <c r="O120" s="190"/>
      <c r="P120" s="190"/>
      <c r="Q120" s="191"/>
      <c r="R120" s="113"/>
      <c r="T120" s="59" t="s">
        <v>128</v>
      </c>
      <c r="U120" s="60" t="s">
        <v>37</v>
      </c>
      <c r="V120" s="60" t="s">
        <v>129</v>
      </c>
      <c r="W120" s="60" t="s">
        <v>130</v>
      </c>
      <c r="X120" s="60" t="s">
        <v>131</v>
      </c>
      <c r="Y120" s="60" t="s">
        <v>132</v>
      </c>
      <c r="Z120" s="60" t="s">
        <v>133</v>
      </c>
      <c r="AA120" s="61" t="s">
        <v>134</v>
      </c>
    </row>
    <row r="121" spans="2:63" s="6" customFormat="1" ht="30" customHeight="1">
      <c r="B121" s="22"/>
      <c r="C121" s="64" t="s">
        <v>98</v>
      </c>
      <c r="N121" s="202">
        <f>$BK$121</f>
        <v>0</v>
      </c>
      <c r="O121" s="147"/>
      <c r="P121" s="147"/>
      <c r="Q121" s="147"/>
      <c r="R121" s="23"/>
      <c r="T121" s="63"/>
      <c r="U121" s="36"/>
      <c r="V121" s="36"/>
      <c r="W121" s="114">
        <f>$W$122+$W$138</f>
        <v>498.16621000000004</v>
      </c>
      <c r="X121" s="36"/>
      <c r="Y121" s="114">
        <f>$Y$122+$Y$138</f>
        <v>52.129999999999995</v>
      </c>
      <c r="Z121" s="36"/>
      <c r="AA121" s="115">
        <f>$AA$122+$AA$138</f>
        <v>0</v>
      </c>
      <c r="AT121" s="6" t="s">
        <v>72</v>
      </c>
      <c r="AU121" s="6" t="s">
        <v>103</v>
      </c>
      <c r="BK121" s="116">
        <f>$BK$122+$BK$138</f>
        <v>0</v>
      </c>
    </row>
    <row r="122" spans="2:63" s="117" customFormat="1" ht="37.5" customHeight="1">
      <c r="B122" s="118"/>
      <c r="D122" s="119" t="s">
        <v>104</v>
      </c>
      <c r="N122" s="188">
        <f>$BK$122</f>
        <v>0</v>
      </c>
      <c r="O122" s="203"/>
      <c r="P122" s="203"/>
      <c r="Q122" s="203"/>
      <c r="R122" s="121"/>
      <c r="T122" s="122"/>
      <c r="W122" s="123">
        <f>$W$123+$W$127+$W$129+$W$136</f>
        <v>498.16621000000004</v>
      </c>
      <c r="Y122" s="123">
        <f>$Y$123+$Y$127+$Y$129+$Y$136</f>
        <v>52.129999999999995</v>
      </c>
      <c r="AA122" s="124">
        <f>$AA$123+$AA$127+$AA$129+$AA$136</f>
        <v>0</v>
      </c>
      <c r="AR122" s="120" t="s">
        <v>80</v>
      </c>
      <c r="AT122" s="120" t="s">
        <v>72</v>
      </c>
      <c r="AU122" s="120" t="s">
        <v>73</v>
      </c>
      <c r="AY122" s="120" t="s">
        <v>135</v>
      </c>
      <c r="BK122" s="125">
        <f>$BK$123+$BK$127+$BK$129+$BK$136</f>
        <v>0</v>
      </c>
    </row>
    <row r="123" spans="2:63" s="117" customFormat="1" ht="21" customHeight="1">
      <c r="B123" s="118"/>
      <c r="D123" s="126" t="s">
        <v>105</v>
      </c>
      <c r="N123" s="204">
        <f>$BK$123</f>
        <v>0</v>
      </c>
      <c r="O123" s="203"/>
      <c r="P123" s="203"/>
      <c r="Q123" s="203"/>
      <c r="R123" s="121"/>
      <c r="T123" s="122"/>
      <c r="W123" s="123">
        <f>SUM($W$124:$W$126)</f>
        <v>122.5496</v>
      </c>
      <c r="Y123" s="123">
        <f>SUM($Y$124:$Y$126)</f>
        <v>0</v>
      </c>
      <c r="AA123" s="124">
        <f>SUM($AA$124:$AA$126)</f>
        <v>0</v>
      </c>
      <c r="AR123" s="120" t="s">
        <v>80</v>
      </c>
      <c r="AT123" s="120" t="s">
        <v>72</v>
      </c>
      <c r="AU123" s="120" t="s">
        <v>80</v>
      </c>
      <c r="AY123" s="120" t="s">
        <v>135</v>
      </c>
      <c r="BK123" s="125">
        <f>SUM($BK$124:$BK$126)</f>
        <v>0</v>
      </c>
    </row>
    <row r="124" spans="2:64" s="6" customFormat="1" ht="27" customHeight="1">
      <c r="B124" s="22"/>
      <c r="C124" s="127" t="s">
        <v>80</v>
      </c>
      <c r="D124" s="127" t="s">
        <v>136</v>
      </c>
      <c r="E124" s="128" t="s">
        <v>137</v>
      </c>
      <c r="F124" s="192" t="s">
        <v>138</v>
      </c>
      <c r="G124" s="193"/>
      <c r="H124" s="193"/>
      <c r="I124" s="193"/>
      <c r="J124" s="129" t="s">
        <v>139</v>
      </c>
      <c r="K124" s="130">
        <v>68</v>
      </c>
      <c r="L124" s="194">
        <v>0</v>
      </c>
      <c r="M124" s="193"/>
      <c r="N124" s="195">
        <f>ROUND($L$124*$K$124,3)</f>
        <v>0</v>
      </c>
      <c r="O124" s="193"/>
      <c r="P124" s="193"/>
      <c r="Q124" s="193"/>
      <c r="R124" s="23"/>
      <c r="T124" s="131"/>
      <c r="U124" s="29" t="s">
        <v>40</v>
      </c>
      <c r="V124" s="132">
        <v>1.315</v>
      </c>
      <c r="W124" s="132">
        <f>$V$124*$K$124</f>
        <v>89.42</v>
      </c>
      <c r="X124" s="132">
        <v>0</v>
      </c>
      <c r="Y124" s="132">
        <f>$X$124*$K$124</f>
        <v>0</v>
      </c>
      <c r="Z124" s="132">
        <v>0</v>
      </c>
      <c r="AA124" s="133">
        <f>$Z$124*$K$124</f>
        <v>0</v>
      </c>
      <c r="AR124" s="6" t="s">
        <v>140</v>
      </c>
      <c r="AT124" s="6" t="s">
        <v>136</v>
      </c>
      <c r="AU124" s="6" t="s">
        <v>113</v>
      </c>
      <c r="AY124" s="6" t="s">
        <v>135</v>
      </c>
      <c r="BE124" s="86">
        <f>IF($U$124="základná",$N$124,0)</f>
        <v>0</v>
      </c>
      <c r="BF124" s="86">
        <f>IF($U$124="znížená",$N$124,0)</f>
        <v>0</v>
      </c>
      <c r="BG124" s="86">
        <f>IF($U$124="zákl. prenesená",$N$124,0)</f>
        <v>0</v>
      </c>
      <c r="BH124" s="86">
        <f>IF($U$124="zníž. prenesená",$N$124,0)</f>
        <v>0</v>
      </c>
      <c r="BI124" s="86">
        <f>IF($U$124="nulová",$N$124,0)</f>
        <v>0</v>
      </c>
      <c r="BJ124" s="6" t="s">
        <v>113</v>
      </c>
      <c r="BK124" s="134">
        <f>ROUND($L$124*$K$124,3)</f>
        <v>0</v>
      </c>
      <c r="BL124" s="6" t="s">
        <v>140</v>
      </c>
    </row>
    <row r="125" spans="2:64" s="6" customFormat="1" ht="27" customHeight="1">
      <c r="B125" s="22"/>
      <c r="C125" s="127" t="s">
        <v>113</v>
      </c>
      <c r="D125" s="127" t="s">
        <v>136</v>
      </c>
      <c r="E125" s="128" t="s">
        <v>141</v>
      </c>
      <c r="F125" s="192" t="s">
        <v>142</v>
      </c>
      <c r="G125" s="193"/>
      <c r="H125" s="193"/>
      <c r="I125" s="193"/>
      <c r="J125" s="129" t="s">
        <v>143</v>
      </c>
      <c r="K125" s="130">
        <v>13.6</v>
      </c>
      <c r="L125" s="194">
        <v>0</v>
      </c>
      <c r="M125" s="193"/>
      <c r="N125" s="195">
        <f>ROUND($L$125*$K$125,3)</f>
        <v>0</v>
      </c>
      <c r="O125" s="193"/>
      <c r="P125" s="193"/>
      <c r="Q125" s="193"/>
      <c r="R125" s="23"/>
      <c r="T125" s="131"/>
      <c r="U125" s="29" t="s">
        <v>40</v>
      </c>
      <c r="V125" s="132">
        <v>0.821</v>
      </c>
      <c r="W125" s="132">
        <f>$V$125*$K$125</f>
        <v>11.1656</v>
      </c>
      <c r="X125" s="132">
        <v>0</v>
      </c>
      <c r="Y125" s="132">
        <f>$X$125*$K$125</f>
        <v>0</v>
      </c>
      <c r="Z125" s="132">
        <v>0</v>
      </c>
      <c r="AA125" s="133">
        <f>$Z$125*$K$125</f>
        <v>0</v>
      </c>
      <c r="AR125" s="6" t="s">
        <v>140</v>
      </c>
      <c r="AT125" s="6" t="s">
        <v>136</v>
      </c>
      <c r="AU125" s="6" t="s">
        <v>113</v>
      </c>
      <c r="AY125" s="6" t="s">
        <v>135</v>
      </c>
      <c r="BE125" s="86">
        <f>IF($U$125="základná",$N$125,0)</f>
        <v>0</v>
      </c>
      <c r="BF125" s="86">
        <f>IF($U$125="znížená",$N$125,0)</f>
        <v>0</v>
      </c>
      <c r="BG125" s="86">
        <f>IF($U$125="zákl. prenesená",$N$125,0)</f>
        <v>0</v>
      </c>
      <c r="BH125" s="86">
        <f>IF($U$125="zníž. prenesená",$N$125,0)</f>
        <v>0</v>
      </c>
      <c r="BI125" s="86">
        <f>IF($U$125="nulová",$N$125,0)</f>
        <v>0</v>
      </c>
      <c r="BJ125" s="6" t="s">
        <v>113</v>
      </c>
      <c r="BK125" s="134">
        <f>ROUND($L$125*$K$125,3)</f>
        <v>0</v>
      </c>
      <c r="BL125" s="6" t="s">
        <v>140</v>
      </c>
    </row>
    <row r="126" spans="2:64" s="6" customFormat="1" ht="27" customHeight="1">
      <c r="B126" s="22"/>
      <c r="C126" s="127" t="s">
        <v>144</v>
      </c>
      <c r="D126" s="127" t="s">
        <v>136</v>
      </c>
      <c r="E126" s="128" t="s">
        <v>145</v>
      </c>
      <c r="F126" s="192" t="s">
        <v>146</v>
      </c>
      <c r="G126" s="193"/>
      <c r="H126" s="193"/>
      <c r="I126" s="193"/>
      <c r="J126" s="129" t="s">
        <v>147</v>
      </c>
      <c r="K126" s="130">
        <v>68</v>
      </c>
      <c r="L126" s="194">
        <v>0</v>
      </c>
      <c r="M126" s="193"/>
      <c r="N126" s="195">
        <f>ROUND($L$126*$K$126,3)</f>
        <v>0</v>
      </c>
      <c r="O126" s="193"/>
      <c r="P126" s="193"/>
      <c r="Q126" s="193"/>
      <c r="R126" s="23"/>
      <c r="T126" s="131"/>
      <c r="U126" s="29" t="s">
        <v>40</v>
      </c>
      <c r="V126" s="132">
        <v>0.323</v>
      </c>
      <c r="W126" s="132">
        <f>$V$126*$K$126</f>
        <v>21.964000000000002</v>
      </c>
      <c r="X126" s="132">
        <v>0</v>
      </c>
      <c r="Y126" s="132">
        <f>$X$126*$K$126</f>
        <v>0</v>
      </c>
      <c r="Z126" s="132">
        <v>0</v>
      </c>
      <c r="AA126" s="133">
        <f>$Z$126*$K$126</f>
        <v>0</v>
      </c>
      <c r="AR126" s="6" t="s">
        <v>140</v>
      </c>
      <c r="AT126" s="6" t="s">
        <v>136</v>
      </c>
      <c r="AU126" s="6" t="s">
        <v>113</v>
      </c>
      <c r="AY126" s="6" t="s">
        <v>135</v>
      </c>
      <c r="BE126" s="86">
        <f>IF($U$126="základná",$N$126,0)</f>
        <v>0</v>
      </c>
      <c r="BF126" s="86">
        <f>IF($U$126="znížená",$N$126,0)</f>
        <v>0</v>
      </c>
      <c r="BG126" s="86">
        <f>IF($U$126="zákl. prenesená",$N$126,0)</f>
        <v>0</v>
      </c>
      <c r="BH126" s="86">
        <f>IF($U$126="zníž. prenesená",$N$126,0)</f>
        <v>0</v>
      </c>
      <c r="BI126" s="86">
        <f>IF($U$126="nulová",$N$126,0)</f>
        <v>0</v>
      </c>
      <c r="BJ126" s="6" t="s">
        <v>113</v>
      </c>
      <c r="BK126" s="134">
        <f>ROUND($L$126*$K$126,3)</f>
        <v>0</v>
      </c>
      <c r="BL126" s="6" t="s">
        <v>140</v>
      </c>
    </row>
    <row r="127" spans="2:63" s="117" customFormat="1" ht="30.75" customHeight="1">
      <c r="B127" s="118"/>
      <c r="D127" s="126" t="s">
        <v>106</v>
      </c>
      <c r="N127" s="204">
        <f>$BK$127</f>
        <v>0</v>
      </c>
      <c r="O127" s="203"/>
      <c r="P127" s="203"/>
      <c r="Q127" s="203"/>
      <c r="R127" s="121"/>
      <c r="T127" s="122"/>
      <c r="W127" s="123">
        <f>$W$128</f>
        <v>7.901599999999999</v>
      </c>
      <c r="Y127" s="123">
        <f>$Y$128</f>
        <v>27.2</v>
      </c>
      <c r="AA127" s="124">
        <f>$AA$128</f>
        <v>0</v>
      </c>
      <c r="AR127" s="120" t="s">
        <v>80</v>
      </c>
      <c r="AT127" s="120" t="s">
        <v>72</v>
      </c>
      <c r="AU127" s="120" t="s">
        <v>80</v>
      </c>
      <c r="AY127" s="120" t="s">
        <v>135</v>
      </c>
      <c r="BK127" s="125">
        <f>$BK$128</f>
        <v>0</v>
      </c>
    </row>
    <row r="128" spans="2:64" s="6" customFormat="1" ht="15.75" customHeight="1">
      <c r="B128" s="22"/>
      <c r="C128" s="127" t="s">
        <v>140</v>
      </c>
      <c r="D128" s="127" t="s">
        <v>136</v>
      </c>
      <c r="E128" s="128" t="s">
        <v>148</v>
      </c>
      <c r="F128" s="192" t="s">
        <v>149</v>
      </c>
      <c r="G128" s="193"/>
      <c r="H128" s="193"/>
      <c r="I128" s="193"/>
      <c r="J128" s="129" t="s">
        <v>143</v>
      </c>
      <c r="K128" s="130">
        <v>13.6</v>
      </c>
      <c r="L128" s="194">
        <v>0</v>
      </c>
      <c r="M128" s="193"/>
      <c r="N128" s="195">
        <f>ROUND($L$128*$K$128,3)</f>
        <v>0</v>
      </c>
      <c r="O128" s="193"/>
      <c r="P128" s="193"/>
      <c r="Q128" s="193"/>
      <c r="R128" s="23"/>
      <c r="T128" s="131"/>
      <c r="U128" s="29" t="s">
        <v>40</v>
      </c>
      <c r="V128" s="132">
        <v>0.581</v>
      </c>
      <c r="W128" s="132">
        <f>$V$128*$K$128</f>
        <v>7.901599999999999</v>
      </c>
      <c r="X128" s="132">
        <v>2</v>
      </c>
      <c r="Y128" s="132">
        <f>$X$128*$K$128</f>
        <v>27.2</v>
      </c>
      <c r="Z128" s="132">
        <v>0</v>
      </c>
      <c r="AA128" s="133">
        <f>$Z$128*$K$128</f>
        <v>0</v>
      </c>
      <c r="AR128" s="6" t="s">
        <v>140</v>
      </c>
      <c r="AT128" s="6" t="s">
        <v>136</v>
      </c>
      <c r="AU128" s="6" t="s">
        <v>113</v>
      </c>
      <c r="AY128" s="6" t="s">
        <v>135</v>
      </c>
      <c r="BE128" s="86">
        <f>IF($U$128="základná",$N$128,0)</f>
        <v>0</v>
      </c>
      <c r="BF128" s="86">
        <f>IF($U$128="znížená",$N$128,0)</f>
        <v>0</v>
      </c>
      <c r="BG128" s="86">
        <f>IF($U$128="zákl. prenesená",$N$128,0)</f>
        <v>0</v>
      </c>
      <c r="BH128" s="86">
        <f>IF($U$128="zníž. prenesená",$N$128,0)</f>
        <v>0</v>
      </c>
      <c r="BI128" s="86">
        <f>IF($U$128="nulová",$N$128,0)</f>
        <v>0</v>
      </c>
      <c r="BJ128" s="6" t="s">
        <v>113</v>
      </c>
      <c r="BK128" s="134">
        <f>ROUND($L$128*$K$128,3)</f>
        <v>0</v>
      </c>
      <c r="BL128" s="6" t="s">
        <v>140</v>
      </c>
    </row>
    <row r="129" spans="2:63" s="117" customFormat="1" ht="30.75" customHeight="1">
      <c r="B129" s="118"/>
      <c r="D129" s="126" t="s">
        <v>107</v>
      </c>
      <c r="N129" s="204">
        <f>$BK$129</f>
        <v>0</v>
      </c>
      <c r="O129" s="203"/>
      <c r="P129" s="203"/>
      <c r="Q129" s="203"/>
      <c r="R129" s="121"/>
      <c r="T129" s="122"/>
      <c r="W129" s="123">
        <f>SUM($W$130:$W$135)</f>
        <v>337.636</v>
      </c>
      <c r="Y129" s="123">
        <f>SUM($Y$130:$Y$135)</f>
        <v>24.93</v>
      </c>
      <c r="AA129" s="124">
        <f>SUM($AA$130:$AA$135)</f>
        <v>0</v>
      </c>
      <c r="AR129" s="120" t="s">
        <v>80</v>
      </c>
      <c r="AT129" s="120" t="s">
        <v>72</v>
      </c>
      <c r="AU129" s="120" t="s">
        <v>80</v>
      </c>
      <c r="AY129" s="120" t="s">
        <v>135</v>
      </c>
      <c r="BK129" s="125">
        <f>SUM($BK$130:$BK$135)</f>
        <v>0</v>
      </c>
    </row>
    <row r="130" spans="2:64" s="6" customFormat="1" ht="27" customHeight="1">
      <c r="B130" s="22"/>
      <c r="C130" s="127" t="s">
        <v>150</v>
      </c>
      <c r="D130" s="127" t="s">
        <v>136</v>
      </c>
      <c r="E130" s="128" t="s">
        <v>151</v>
      </c>
      <c r="F130" s="192" t="s">
        <v>152</v>
      </c>
      <c r="G130" s="193"/>
      <c r="H130" s="193"/>
      <c r="I130" s="193"/>
      <c r="J130" s="129" t="s">
        <v>139</v>
      </c>
      <c r="K130" s="130">
        <v>68</v>
      </c>
      <c r="L130" s="194">
        <v>0</v>
      </c>
      <c r="M130" s="193"/>
      <c r="N130" s="195">
        <f>ROUND($L$130*$K$130,3)</f>
        <v>0</v>
      </c>
      <c r="O130" s="193"/>
      <c r="P130" s="193"/>
      <c r="Q130" s="193"/>
      <c r="R130" s="23"/>
      <c r="T130" s="131"/>
      <c r="U130" s="29" t="s">
        <v>40</v>
      </c>
      <c r="V130" s="132">
        <v>1.296</v>
      </c>
      <c r="W130" s="132">
        <f>$V$130*$K$130</f>
        <v>88.128</v>
      </c>
      <c r="X130" s="132">
        <v>0</v>
      </c>
      <c r="Y130" s="132">
        <f>$X$130*$K$130</f>
        <v>0</v>
      </c>
      <c r="Z130" s="132">
        <v>0</v>
      </c>
      <c r="AA130" s="133">
        <f>$Z$130*$K$130</f>
        <v>0</v>
      </c>
      <c r="AR130" s="6" t="s">
        <v>140</v>
      </c>
      <c r="AT130" s="6" t="s">
        <v>136</v>
      </c>
      <c r="AU130" s="6" t="s">
        <v>113</v>
      </c>
      <c r="AY130" s="6" t="s">
        <v>135</v>
      </c>
      <c r="BE130" s="86">
        <f>IF($U$130="základná",$N$130,0)</f>
        <v>0</v>
      </c>
      <c r="BF130" s="86">
        <f>IF($U$130="znížená",$N$130,0)</f>
        <v>0</v>
      </c>
      <c r="BG130" s="86">
        <f>IF($U$130="zákl. prenesená",$N$130,0)</f>
        <v>0</v>
      </c>
      <c r="BH130" s="86">
        <f>IF($U$130="zníž. prenesená",$N$130,0)</f>
        <v>0</v>
      </c>
      <c r="BI130" s="86">
        <f>IF($U$130="nulová",$N$130,0)</f>
        <v>0</v>
      </c>
      <c r="BJ130" s="6" t="s">
        <v>113</v>
      </c>
      <c r="BK130" s="134">
        <f>ROUND($L$130*$K$130,3)</f>
        <v>0</v>
      </c>
      <c r="BL130" s="6" t="s">
        <v>140</v>
      </c>
    </row>
    <row r="131" spans="2:64" s="6" customFormat="1" ht="27" customHeight="1">
      <c r="B131" s="22"/>
      <c r="C131" s="135" t="s">
        <v>153</v>
      </c>
      <c r="D131" s="135" t="s">
        <v>154</v>
      </c>
      <c r="E131" s="136" t="s">
        <v>155</v>
      </c>
      <c r="F131" s="196" t="s">
        <v>156</v>
      </c>
      <c r="G131" s="197"/>
      <c r="H131" s="197"/>
      <c r="I131" s="197"/>
      <c r="J131" s="137" t="s">
        <v>139</v>
      </c>
      <c r="K131" s="138">
        <v>64</v>
      </c>
      <c r="L131" s="198">
        <v>0</v>
      </c>
      <c r="M131" s="197"/>
      <c r="N131" s="199">
        <f>ROUND($L$131*$K$131,3)</f>
        <v>0</v>
      </c>
      <c r="O131" s="193"/>
      <c r="P131" s="193"/>
      <c r="Q131" s="193"/>
      <c r="R131" s="23"/>
      <c r="T131" s="131"/>
      <c r="U131" s="29" t="s">
        <v>40</v>
      </c>
      <c r="V131" s="132">
        <v>0</v>
      </c>
      <c r="W131" s="132">
        <f>$V$131*$K$131</f>
        <v>0</v>
      </c>
      <c r="X131" s="132">
        <v>0.07</v>
      </c>
      <c r="Y131" s="132">
        <f>$X$131*$K$131</f>
        <v>4.48</v>
      </c>
      <c r="Z131" s="132">
        <v>0</v>
      </c>
      <c r="AA131" s="133">
        <f>$Z$131*$K$131</f>
        <v>0</v>
      </c>
      <c r="AR131" s="6" t="s">
        <v>157</v>
      </c>
      <c r="AT131" s="6" t="s">
        <v>154</v>
      </c>
      <c r="AU131" s="6" t="s">
        <v>113</v>
      </c>
      <c r="AY131" s="6" t="s">
        <v>135</v>
      </c>
      <c r="BE131" s="86">
        <f>IF($U$131="základná",$N$131,0)</f>
        <v>0</v>
      </c>
      <c r="BF131" s="86">
        <f>IF($U$131="znížená",$N$131,0)</f>
        <v>0</v>
      </c>
      <c r="BG131" s="86">
        <f>IF($U$131="zákl. prenesená",$N$131,0)</f>
        <v>0</v>
      </c>
      <c r="BH131" s="86">
        <f>IF($U$131="zníž. prenesená",$N$131,0)</f>
        <v>0</v>
      </c>
      <c r="BI131" s="86">
        <f>IF($U$131="nulová",$N$131,0)</f>
        <v>0</v>
      </c>
      <c r="BJ131" s="6" t="s">
        <v>113</v>
      </c>
      <c r="BK131" s="134">
        <f>ROUND($L$131*$K$131,3)</f>
        <v>0</v>
      </c>
      <c r="BL131" s="6" t="s">
        <v>140</v>
      </c>
    </row>
    <row r="132" spans="2:64" s="6" customFormat="1" ht="27" customHeight="1">
      <c r="B132" s="22"/>
      <c r="C132" s="135" t="s">
        <v>158</v>
      </c>
      <c r="D132" s="135" t="s">
        <v>154</v>
      </c>
      <c r="E132" s="136" t="s">
        <v>159</v>
      </c>
      <c r="F132" s="196" t="s">
        <v>160</v>
      </c>
      <c r="G132" s="197"/>
      <c r="H132" s="197"/>
      <c r="I132" s="197"/>
      <c r="J132" s="137" t="s">
        <v>139</v>
      </c>
      <c r="K132" s="138">
        <v>2</v>
      </c>
      <c r="L132" s="198">
        <v>0</v>
      </c>
      <c r="M132" s="197"/>
      <c r="N132" s="199">
        <f>ROUND($L$132*$K$132,3)</f>
        <v>0</v>
      </c>
      <c r="O132" s="193"/>
      <c r="P132" s="193"/>
      <c r="Q132" s="193"/>
      <c r="R132" s="23"/>
      <c r="T132" s="131"/>
      <c r="U132" s="29" t="s">
        <v>40</v>
      </c>
      <c r="V132" s="132">
        <v>0</v>
      </c>
      <c r="W132" s="132">
        <f>$V$132*$K$132</f>
        <v>0</v>
      </c>
      <c r="X132" s="132">
        <v>0.085</v>
      </c>
      <c r="Y132" s="132">
        <f>$X$132*$K$132</f>
        <v>0.17</v>
      </c>
      <c r="Z132" s="132">
        <v>0</v>
      </c>
      <c r="AA132" s="133">
        <f>$Z$132*$K$132</f>
        <v>0</v>
      </c>
      <c r="AR132" s="6" t="s">
        <v>157</v>
      </c>
      <c r="AT132" s="6" t="s">
        <v>154</v>
      </c>
      <c r="AU132" s="6" t="s">
        <v>113</v>
      </c>
      <c r="AY132" s="6" t="s">
        <v>135</v>
      </c>
      <c r="BE132" s="86">
        <f>IF($U$132="základná",$N$132,0)</f>
        <v>0</v>
      </c>
      <c r="BF132" s="86">
        <f>IF($U$132="znížená",$N$132,0)</f>
        <v>0</v>
      </c>
      <c r="BG132" s="86">
        <f>IF($U$132="zákl. prenesená",$N$132,0)</f>
        <v>0</v>
      </c>
      <c r="BH132" s="86">
        <f>IF($U$132="zníž. prenesená",$N$132,0)</f>
        <v>0</v>
      </c>
      <c r="BI132" s="86">
        <f>IF($U$132="nulová",$N$132,0)</f>
        <v>0</v>
      </c>
      <c r="BJ132" s="6" t="s">
        <v>113</v>
      </c>
      <c r="BK132" s="134">
        <f>ROUND($L$132*$K$132,3)</f>
        <v>0</v>
      </c>
      <c r="BL132" s="6" t="s">
        <v>140</v>
      </c>
    </row>
    <row r="133" spans="2:64" s="6" customFormat="1" ht="27" customHeight="1">
      <c r="B133" s="22"/>
      <c r="C133" s="135" t="s">
        <v>157</v>
      </c>
      <c r="D133" s="135" t="s">
        <v>154</v>
      </c>
      <c r="E133" s="136" t="s">
        <v>161</v>
      </c>
      <c r="F133" s="196" t="s">
        <v>162</v>
      </c>
      <c r="G133" s="197"/>
      <c r="H133" s="197"/>
      <c r="I133" s="197"/>
      <c r="J133" s="137" t="s">
        <v>139</v>
      </c>
      <c r="K133" s="138">
        <v>2</v>
      </c>
      <c r="L133" s="198">
        <v>0</v>
      </c>
      <c r="M133" s="197"/>
      <c r="N133" s="199">
        <f>ROUND($L$133*$K$133,3)</f>
        <v>0</v>
      </c>
      <c r="O133" s="193"/>
      <c r="P133" s="193"/>
      <c r="Q133" s="193"/>
      <c r="R133" s="23"/>
      <c r="T133" s="131"/>
      <c r="U133" s="29" t="s">
        <v>40</v>
      </c>
      <c r="V133" s="132">
        <v>0</v>
      </c>
      <c r="W133" s="132">
        <f>$V$133*$K$133</f>
        <v>0</v>
      </c>
      <c r="X133" s="132">
        <v>0.09</v>
      </c>
      <c r="Y133" s="132">
        <f>$X$133*$K$133</f>
        <v>0.18</v>
      </c>
      <c r="Z133" s="132">
        <v>0</v>
      </c>
      <c r="AA133" s="133">
        <f>$Z$133*$K$133</f>
        <v>0</v>
      </c>
      <c r="AR133" s="6" t="s">
        <v>157</v>
      </c>
      <c r="AT133" s="6" t="s">
        <v>154</v>
      </c>
      <c r="AU133" s="6" t="s">
        <v>113</v>
      </c>
      <c r="AY133" s="6" t="s">
        <v>135</v>
      </c>
      <c r="BE133" s="86">
        <f>IF($U$133="základná",$N$133,0)</f>
        <v>0</v>
      </c>
      <c r="BF133" s="86">
        <f>IF($U$133="znížená",$N$133,0)</f>
        <v>0</v>
      </c>
      <c r="BG133" s="86">
        <f>IF($U$133="zákl. prenesená",$N$133,0)</f>
        <v>0</v>
      </c>
      <c r="BH133" s="86">
        <f>IF($U$133="zníž. prenesená",$N$133,0)</f>
        <v>0</v>
      </c>
      <c r="BI133" s="86">
        <f>IF($U$133="nulová",$N$133,0)</f>
        <v>0</v>
      </c>
      <c r="BJ133" s="6" t="s">
        <v>113</v>
      </c>
      <c r="BK133" s="134">
        <f>ROUND($L$133*$K$133,3)</f>
        <v>0</v>
      </c>
      <c r="BL133" s="6" t="s">
        <v>140</v>
      </c>
    </row>
    <row r="134" spans="2:64" s="6" customFormat="1" ht="39" customHeight="1">
      <c r="B134" s="22"/>
      <c r="C134" s="127" t="s">
        <v>163</v>
      </c>
      <c r="D134" s="127" t="s">
        <v>136</v>
      </c>
      <c r="E134" s="128" t="s">
        <v>164</v>
      </c>
      <c r="F134" s="192" t="s">
        <v>165</v>
      </c>
      <c r="G134" s="193"/>
      <c r="H134" s="193"/>
      <c r="I134" s="193"/>
      <c r="J134" s="129" t="s">
        <v>139</v>
      </c>
      <c r="K134" s="130">
        <v>268</v>
      </c>
      <c r="L134" s="194">
        <v>0</v>
      </c>
      <c r="M134" s="193"/>
      <c r="N134" s="195">
        <f>ROUND($L$134*$K$134,3)</f>
        <v>0</v>
      </c>
      <c r="O134" s="193"/>
      <c r="P134" s="193"/>
      <c r="Q134" s="193"/>
      <c r="R134" s="23"/>
      <c r="T134" s="131"/>
      <c r="U134" s="29" t="s">
        <v>40</v>
      </c>
      <c r="V134" s="132">
        <v>0.931</v>
      </c>
      <c r="W134" s="132">
        <f>$V$134*$K$134</f>
        <v>249.508</v>
      </c>
      <c r="X134" s="132">
        <v>0</v>
      </c>
      <c r="Y134" s="132">
        <f>$X$134*$K$134</f>
        <v>0</v>
      </c>
      <c r="Z134" s="132">
        <v>0</v>
      </c>
      <c r="AA134" s="133">
        <f>$Z$134*$K$134</f>
        <v>0</v>
      </c>
      <c r="AR134" s="6" t="s">
        <v>140</v>
      </c>
      <c r="AT134" s="6" t="s">
        <v>136</v>
      </c>
      <c r="AU134" s="6" t="s">
        <v>113</v>
      </c>
      <c r="AY134" s="6" t="s">
        <v>135</v>
      </c>
      <c r="BE134" s="86">
        <f>IF($U$134="základná",$N$134,0)</f>
        <v>0</v>
      </c>
      <c r="BF134" s="86">
        <f>IF($U$134="znížená",$N$134,0)</f>
        <v>0</v>
      </c>
      <c r="BG134" s="86">
        <f>IF($U$134="zákl. prenesená",$N$134,0)</f>
        <v>0</v>
      </c>
      <c r="BH134" s="86">
        <f>IF($U$134="zníž. prenesená",$N$134,0)</f>
        <v>0</v>
      </c>
      <c r="BI134" s="86">
        <f>IF($U$134="nulová",$N$134,0)</f>
        <v>0</v>
      </c>
      <c r="BJ134" s="6" t="s">
        <v>113</v>
      </c>
      <c r="BK134" s="134">
        <f>ROUND($L$134*$K$134,3)</f>
        <v>0</v>
      </c>
      <c r="BL134" s="6" t="s">
        <v>140</v>
      </c>
    </row>
    <row r="135" spans="2:64" s="6" customFormat="1" ht="51" customHeight="1">
      <c r="B135" s="22"/>
      <c r="C135" s="135" t="s">
        <v>166</v>
      </c>
      <c r="D135" s="135" t="s">
        <v>154</v>
      </c>
      <c r="E135" s="136" t="s">
        <v>167</v>
      </c>
      <c r="F135" s="196" t="s">
        <v>168</v>
      </c>
      <c r="G135" s="197"/>
      <c r="H135" s="197"/>
      <c r="I135" s="197"/>
      <c r="J135" s="137" t="s">
        <v>139</v>
      </c>
      <c r="K135" s="138">
        <v>268</v>
      </c>
      <c r="L135" s="198">
        <v>0</v>
      </c>
      <c r="M135" s="197"/>
      <c r="N135" s="199">
        <f>ROUND($L$135*$K$135,3)</f>
        <v>0</v>
      </c>
      <c r="O135" s="193"/>
      <c r="P135" s="193"/>
      <c r="Q135" s="193"/>
      <c r="R135" s="23"/>
      <c r="T135" s="131"/>
      <c r="U135" s="29" t="s">
        <v>40</v>
      </c>
      <c r="V135" s="132">
        <v>0</v>
      </c>
      <c r="W135" s="132">
        <f>$V$135*$K$135</f>
        <v>0</v>
      </c>
      <c r="X135" s="132">
        <v>0.075</v>
      </c>
      <c r="Y135" s="132">
        <f>$X$135*$K$135</f>
        <v>20.099999999999998</v>
      </c>
      <c r="Z135" s="132">
        <v>0</v>
      </c>
      <c r="AA135" s="133">
        <f>$Z$135*$K$135</f>
        <v>0</v>
      </c>
      <c r="AR135" s="6" t="s">
        <v>157</v>
      </c>
      <c r="AT135" s="6" t="s">
        <v>154</v>
      </c>
      <c r="AU135" s="6" t="s">
        <v>113</v>
      </c>
      <c r="AY135" s="6" t="s">
        <v>135</v>
      </c>
      <c r="BE135" s="86">
        <f>IF($U$135="základná",$N$135,0)</f>
        <v>0</v>
      </c>
      <c r="BF135" s="86">
        <f>IF($U$135="znížená",$N$135,0)</f>
        <v>0</v>
      </c>
      <c r="BG135" s="86">
        <f>IF($U$135="zákl. prenesená",$N$135,0)</f>
        <v>0</v>
      </c>
      <c r="BH135" s="86">
        <f>IF($U$135="zníž. prenesená",$N$135,0)</f>
        <v>0</v>
      </c>
      <c r="BI135" s="86">
        <f>IF($U$135="nulová",$N$135,0)</f>
        <v>0</v>
      </c>
      <c r="BJ135" s="6" t="s">
        <v>113</v>
      </c>
      <c r="BK135" s="134">
        <f>ROUND($L$135*$K$135,3)</f>
        <v>0</v>
      </c>
      <c r="BL135" s="6" t="s">
        <v>140</v>
      </c>
    </row>
    <row r="136" spans="2:63" s="117" customFormat="1" ht="30.75" customHeight="1">
      <c r="B136" s="118"/>
      <c r="D136" s="126" t="s">
        <v>108</v>
      </c>
      <c r="N136" s="204">
        <f>$BK$136</f>
        <v>0</v>
      </c>
      <c r="O136" s="203"/>
      <c r="P136" s="203"/>
      <c r="Q136" s="203"/>
      <c r="R136" s="121"/>
      <c r="T136" s="122"/>
      <c r="W136" s="123">
        <f>$W$137</f>
        <v>30.07901</v>
      </c>
      <c r="Y136" s="123">
        <f>$Y$137</f>
        <v>0</v>
      </c>
      <c r="AA136" s="124">
        <f>$AA$137</f>
        <v>0</v>
      </c>
      <c r="AR136" s="120" t="s">
        <v>80</v>
      </c>
      <c r="AT136" s="120" t="s">
        <v>72</v>
      </c>
      <c r="AU136" s="120" t="s">
        <v>80</v>
      </c>
      <c r="AY136" s="120" t="s">
        <v>135</v>
      </c>
      <c r="BK136" s="125">
        <f>$BK$137</f>
        <v>0</v>
      </c>
    </row>
    <row r="137" spans="2:64" s="6" customFormat="1" ht="39" customHeight="1">
      <c r="B137" s="22"/>
      <c r="C137" s="127" t="s">
        <v>169</v>
      </c>
      <c r="D137" s="127" t="s">
        <v>136</v>
      </c>
      <c r="E137" s="128" t="s">
        <v>170</v>
      </c>
      <c r="F137" s="192" t="s">
        <v>171</v>
      </c>
      <c r="G137" s="193"/>
      <c r="H137" s="193"/>
      <c r="I137" s="193"/>
      <c r="J137" s="129" t="s">
        <v>172</v>
      </c>
      <c r="K137" s="130">
        <v>52.13</v>
      </c>
      <c r="L137" s="194">
        <v>0</v>
      </c>
      <c r="M137" s="193"/>
      <c r="N137" s="195">
        <f>ROUND($L$137*$K$137,3)</f>
        <v>0</v>
      </c>
      <c r="O137" s="193"/>
      <c r="P137" s="193"/>
      <c r="Q137" s="193"/>
      <c r="R137" s="23"/>
      <c r="T137" s="131"/>
      <c r="U137" s="29" t="s">
        <v>40</v>
      </c>
      <c r="V137" s="132">
        <v>0.577</v>
      </c>
      <c r="W137" s="132">
        <f>$V$137*$K$137</f>
        <v>30.07901</v>
      </c>
      <c r="X137" s="132">
        <v>0</v>
      </c>
      <c r="Y137" s="132">
        <f>$X$137*$K$137</f>
        <v>0</v>
      </c>
      <c r="Z137" s="132">
        <v>0</v>
      </c>
      <c r="AA137" s="133">
        <f>$Z$137*$K$137</f>
        <v>0</v>
      </c>
      <c r="AR137" s="6" t="s">
        <v>140</v>
      </c>
      <c r="AT137" s="6" t="s">
        <v>136</v>
      </c>
      <c r="AU137" s="6" t="s">
        <v>113</v>
      </c>
      <c r="AY137" s="6" t="s">
        <v>135</v>
      </c>
      <c r="BE137" s="86">
        <f>IF($U$137="základná",$N$137,0)</f>
        <v>0</v>
      </c>
      <c r="BF137" s="86">
        <f>IF($U$137="znížená",$N$137,0)</f>
        <v>0</v>
      </c>
      <c r="BG137" s="86">
        <f>IF($U$137="zákl. prenesená",$N$137,0)</f>
        <v>0</v>
      </c>
      <c r="BH137" s="86">
        <f>IF($U$137="zníž. prenesená",$N$137,0)</f>
        <v>0</v>
      </c>
      <c r="BI137" s="86">
        <f>IF($U$137="nulová",$N$137,0)</f>
        <v>0</v>
      </c>
      <c r="BJ137" s="6" t="s">
        <v>113</v>
      </c>
      <c r="BK137" s="134">
        <f>ROUND($L$137*$K$137,3)</f>
        <v>0</v>
      </c>
      <c r="BL137" s="6" t="s">
        <v>140</v>
      </c>
    </row>
    <row r="138" spans="2:63" s="6" customFormat="1" ht="51" customHeight="1">
      <c r="B138" s="22"/>
      <c r="D138" s="119" t="s">
        <v>173</v>
      </c>
      <c r="N138" s="188">
        <f>$BK$138</f>
        <v>0</v>
      </c>
      <c r="O138" s="147"/>
      <c r="P138" s="147"/>
      <c r="Q138" s="147"/>
      <c r="R138" s="23"/>
      <c r="T138" s="57"/>
      <c r="AA138" s="58"/>
      <c r="AT138" s="6" t="s">
        <v>72</v>
      </c>
      <c r="AU138" s="6" t="s">
        <v>73</v>
      </c>
      <c r="AY138" s="6" t="s">
        <v>174</v>
      </c>
      <c r="BK138" s="134">
        <f>SUM($BK$139:$BK$143)</f>
        <v>0</v>
      </c>
    </row>
    <row r="139" spans="2:63" s="6" customFormat="1" ht="23.25" customHeight="1">
      <c r="B139" s="22"/>
      <c r="C139" s="139"/>
      <c r="D139" s="139" t="s">
        <v>136</v>
      </c>
      <c r="E139" s="140"/>
      <c r="F139" s="200"/>
      <c r="G139" s="201"/>
      <c r="H139" s="201"/>
      <c r="I139" s="201"/>
      <c r="J139" s="141"/>
      <c r="K139" s="130"/>
      <c r="L139" s="194"/>
      <c r="M139" s="193"/>
      <c r="N139" s="195">
        <f>$BK$139</f>
        <v>0</v>
      </c>
      <c r="O139" s="193"/>
      <c r="P139" s="193"/>
      <c r="Q139" s="193"/>
      <c r="R139" s="23"/>
      <c r="T139" s="131"/>
      <c r="U139" s="142" t="s">
        <v>40</v>
      </c>
      <c r="AA139" s="58"/>
      <c r="AT139" s="6" t="s">
        <v>174</v>
      </c>
      <c r="AU139" s="6" t="s">
        <v>80</v>
      </c>
      <c r="AY139" s="6" t="s">
        <v>174</v>
      </c>
      <c r="BE139" s="86">
        <f>IF($U$139="základná",$N$139,0)</f>
        <v>0</v>
      </c>
      <c r="BF139" s="86">
        <f>IF($U$139="znížená",$N$139,0)</f>
        <v>0</v>
      </c>
      <c r="BG139" s="86">
        <f>IF($U$139="zákl. prenesená",$N$139,0)</f>
        <v>0</v>
      </c>
      <c r="BH139" s="86">
        <f>IF($U$139="zníž. prenesená",$N$139,0)</f>
        <v>0</v>
      </c>
      <c r="BI139" s="86">
        <f>IF($U$139="nulová",$N$139,0)</f>
        <v>0</v>
      </c>
      <c r="BJ139" s="6" t="s">
        <v>113</v>
      </c>
      <c r="BK139" s="134">
        <f>$L$139*$K$139</f>
        <v>0</v>
      </c>
    </row>
    <row r="140" spans="2:63" s="6" customFormat="1" ht="23.25" customHeight="1">
      <c r="B140" s="22"/>
      <c r="C140" s="139"/>
      <c r="D140" s="139" t="s">
        <v>136</v>
      </c>
      <c r="E140" s="140"/>
      <c r="F140" s="200"/>
      <c r="G140" s="201"/>
      <c r="H140" s="201"/>
      <c r="I140" s="201"/>
      <c r="J140" s="141"/>
      <c r="K140" s="130"/>
      <c r="L140" s="194"/>
      <c r="M140" s="193"/>
      <c r="N140" s="195">
        <f>$BK$140</f>
        <v>0</v>
      </c>
      <c r="O140" s="193"/>
      <c r="P140" s="193"/>
      <c r="Q140" s="193"/>
      <c r="R140" s="23"/>
      <c r="T140" s="131"/>
      <c r="U140" s="142" t="s">
        <v>40</v>
      </c>
      <c r="AA140" s="58"/>
      <c r="AT140" s="6" t="s">
        <v>174</v>
      </c>
      <c r="AU140" s="6" t="s">
        <v>80</v>
      </c>
      <c r="AY140" s="6" t="s">
        <v>174</v>
      </c>
      <c r="BE140" s="86">
        <f>IF($U$140="základná",$N$140,0)</f>
        <v>0</v>
      </c>
      <c r="BF140" s="86">
        <f>IF($U$140="znížená",$N$140,0)</f>
        <v>0</v>
      </c>
      <c r="BG140" s="86">
        <f>IF($U$140="zákl. prenesená",$N$140,0)</f>
        <v>0</v>
      </c>
      <c r="BH140" s="86">
        <f>IF($U$140="zníž. prenesená",$N$140,0)</f>
        <v>0</v>
      </c>
      <c r="BI140" s="86">
        <f>IF($U$140="nulová",$N$140,0)</f>
        <v>0</v>
      </c>
      <c r="BJ140" s="6" t="s">
        <v>113</v>
      </c>
      <c r="BK140" s="134">
        <f>$L$140*$K$140</f>
        <v>0</v>
      </c>
    </row>
    <row r="141" spans="2:63" s="6" customFormat="1" ht="23.25" customHeight="1">
      <c r="B141" s="22"/>
      <c r="C141" s="139"/>
      <c r="D141" s="139" t="s">
        <v>136</v>
      </c>
      <c r="E141" s="140"/>
      <c r="F141" s="200"/>
      <c r="G141" s="201"/>
      <c r="H141" s="201"/>
      <c r="I141" s="201"/>
      <c r="J141" s="141"/>
      <c r="K141" s="130"/>
      <c r="L141" s="194"/>
      <c r="M141" s="193"/>
      <c r="N141" s="195">
        <f>$BK$141</f>
        <v>0</v>
      </c>
      <c r="O141" s="193"/>
      <c r="P141" s="193"/>
      <c r="Q141" s="193"/>
      <c r="R141" s="23"/>
      <c r="T141" s="131"/>
      <c r="U141" s="142" t="s">
        <v>40</v>
      </c>
      <c r="AA141" s="58"/>
      <c r="AT141" s="6" t="s">
        <v>174</v>
      </c>
      <c r="AU141" s="6" t="s">
        <v>80</v>
      </c>
      <c r="AY141" s="6" t="s">
        <v>174</v>
      </c>
      <c r="BE141" s="86">
        <f>IF($U$141="základná",$N$141,0)</f>
        <v>0</v>
      </c>
      <c r="BF141" s="86">
        <f>IF($U$141="znížená",$N$141,0)</f>
        <v>0</v>
      </c>
      <c r="BG141" s="86">
        <f>IF($U$141="zákl. prenesená",$N$141,0)</f>
        <v>0</v>
      </c>
      <c r="BH141" s="86">
        <f>IF($U$141="zníž. prenesená",$N$141,0)</f>
        <v>0</v>
      </c>
      <c r="BI141" s="86">
        <f>IF($U$141="nulová",$N$141,0)</f>
        <v>0</v>
      </c>
      <c r="BJ141" s="6" t="s">
        <v>113</v>
      </c>
      <c r="BK141" s="134">
        <f>$L$141*$K$141</f>
        <v>0</v>
      </c>
    </row>
    <row r="142" spans="2:63" s="6" customFormat="1" ht="23.25" customHeight="1">
      <c r="B142" s="22"/>
      <c r="C142" s="139"/>
      <c r="D142" s="139" t="s">
        <v>136</v>
      </c>
      <c r="E142" s="140"/>
      <c r="F142" s="200"/>
      <c r="G142" s="201"/>
      <c r="H142" s="201"/>
      <c r="I142" s="201"/>
      <c r="J142" s="141"/>
      <c r="K142" s="130"/>
      <c r="L142" s="194"/>
      <c r="M142" s="193"/>
      <c r="N142" s="195">
        <f>$BK$142</f>
        <v>0</v>
      </c>
      <c r="O142" s="193"/>
      <c r="P142" s="193"/>
      <c r="Q142" s="193"/>
      <c r="R142" s="23"/>
      <c r="T142" s="131"/>
      <c r="U142" s="142" t="s">
        <v>40</v>
      </c>
      <c r="AA142" s="58"/>
      <c r="AT142" s="6" t="s">
        <v>174</v>
      </c>
      <c r="AU142" s="6" t="s">
        <v>80</v>
      </c>
      <c r="AY142" s="6" t="s">
        <v>174</v>
      </c>
      <c r="BE142" s="86">
        <f>IF($U$142="základná",$N$142,0)</f>
        <v>0</v>
      </c>
      <c r="BF142" s="86">
        <f>IF($U$142="znížená",$N$142,0)</f>
        <v>0</v>
      </c>
      <c r="BG142" s="86">
        <f>IF($U$142="zákl. prenesená",$N$142,0)</f>
        <v>0</v>
      </c>
      <c r="BH142" s="86">
        <f>IF($U$142="zníž. prenesená",$N$142,0)</f>
        <v>0</v>
      </c>
      <c r="BI142" s="86">
        <f>IF($U$142="nulová",$N$142,0)</f>
        <v>0</v>
      </c>
      <c r="BJ142" s="6" t="s">
        <v>113</v>
      </c>
      <c r="BK142" s="134">
        <f>$L$142*$K$142</f>
        <v>0</v>
      </c>
    </row>
    <row r="143" spans="2:63" s="6" customFormat="1" ht="23.25" customHeight="1">
      <c r="B143" s="22"/>
      <c r="C143" s="139"/>
      <c r="D143" s="139" t="s">
        <v>136</v>
      </c>
      <c r="E143" s="140"/>
      <c r="F143" s="200"/>
      <c r="G143" s="201"/>
      <c r="H143" s="201"/>
      <c r="I143" s="201"/>
      <c r="J143" s="141"/>
      <c r="K143" s="130"/>
      <c r="L143" s="194"/>
      <c r="M143" s="193"/>
      <c r="N143" s="195">
        <f>$BK$143</f>
        <v>0</v>
      </c>
      <c r="O143" s="193"/>
      <c r="P143" s="193"/>
      <c r="Q143" s="193"/>
      <c r="R143" s="23"/>
      <c r="T143" s="131"/>
      <c r="U143" s="142" t="s">
        <v>40</v>
      </c>
      <c r="V143" s="41"/>
      <c r="W143" s="41"/>
      <c r="X143" s="41"/>
      <c r="Y143" s="41"/>
      <c r="Z143" s="41"/>
      <c r="AA143" s="43"/>
      <c r="AT143" s="6" t="s">
        <v>174</v>
      </c>
      <c r="AU143" s="6" t="s">
        <v>80</v>
      </c>
      <c r="AY143" s="6" t="s">
        <v>174</v>
      </c>
      <c r="BE143" s="86">
        <f>IF($U$143="základná",$N$143,0)</f>
        <v>0</v>
      </c>
      <c r="BF143" s="86">
        <f>IF($U$143="znížená",$N$143,0)</f>
        <v>0</v>
      </c>
      <c r="BG143" s="86">
        <f>IF($U$143="zákl. prenesená",$N$143,0)</f>
        <v>0</v>
      </c>
      <c r="BH143" s="86">
        <f>IF($U$143="zníž. prenesená",$N$143,0)</f>
        <v>0</v>
      </c>
      <c r="BI143" s="86">
        <f>IF($U$143="nulová",$N$143,0)</f>
        <v>0</v>
      </c>
      <c r="BJ143" s="6" t="s">
        <v>113</v>
      </c>
      <c r="BK143" s="134">
        <f>$L$143*$K$143</f>
        <v>0</v>
      </c>
    </row>
    <row r="144" spans="2:18" s="6" customFormat="1" ht="7.5" customHeight="1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6"/>
    </row>
    <row r="145" s="2" customFormat="1" ht="14.25" customHeight="1"/>
  </sheetData>
  <sheetProtection/>
  <mergeCells count="122">
    <mergeCell ref="H1:K1"/>
    <mergeCell ref="S2:AC2"/>
    <mergeCell ref="F143:I143"/>
    <mergeCell ref="L143:M143"/>
    <mergeCell ref="N143:Q143"/>
    <mergeCell ref="N121:Q121"/>
    <mergeCell ref="N122:Q122"/>
    <mergeCell ref="N123:Q123"/>
    <mergeCell ref="N127:Q127"/>
    <mergeCell ref="N129:Q129"/>
    <mergeCell ref="N136:Q136"/>
    <mergeCell ref="N138:Q138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4:I124"/>
    <mergeCell ref="L124:M124"/>
    <mergeCell ref="N124:Q124"/>
    <mergeCell ref="C110:Q110"/>
    <mergeCell ref="F112:P112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102:Q102"/>
    <mergeCell ref="L104:Q104"/>
    <mergeCell ref="N96:Q96"/>
    <mergeCell ref="D97:H97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39:D144">
      <formula1>"K,M"</formula1>
    </dataValidation>
    <dataValidation type="list" allowBlank="1" showInputMessage="1" showErrorMessage="1" error="Povolené sú hodnoty základná, znížená, nulová." sqref="U139:U14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0"/>
      <c r="B1" s="207"/>
      <c r="C1" s="207"/>
      <c r="D1" s="208" t="s">
        <v>1</v>
      </c>
      <c r="E1" s="207"/>
      <c r="F1" s="209" t="s">
        <v>282</v>
      </c>
      <c r="G1" s="209"/>
      <c r="H1" s="211" t="s">
        <v>283</v>
      </c>
      <c r="I1" s="211"/>
      <c r="J1" s="211"/>
      <c r="K1" s="211"/>
      <c r="L1" s="209" t="s">
        <v>284</v>
      </c>
      <c r="M1" s="207"/>
      <c r="N1" s="207"/>
      <c r="O1" s="208" t="s">
        <v>94</v>
      </c>
      <c r="P1" s="207"/>
      <c r="Q1" s="207"/>
      <c r="R1" s="207"/>
      <c r="S1" s="209" t="s">
        <v>285</v>
      </c>
      <c r="T1" s="209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3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78" t="s">
        <v>5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45" t="s">
        <v>95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14</v>
      </c>
      <c r="F6" s="179" t="str">
        <f>'Rekapitulácia stavby'!$K$6</f>
        <v>Oplotenie areálu MŠ a prístrešku pre výučbu v teréne  - Obec Malý Cetín p.č. 147/6,7  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R6" s="11"/>
    </row>
    <row r="7" spans="2:18" s="6" customFormat="1" ht="37.5" customHeight="1">
      <c r="B7" s="22"/>
      <c r="D7" s="16" t="s">
        <v>96</v>
      </c>
      <c r="F7" s="150" t="s">
        <v>175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0" t="str">
        <f>'Rekapitulácia stavby'!$AN$8</f>
        <v>25.07.2020</v>
      </c>
      <c r="P9" s="147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49"/>
      <c r="P11" s="147"/>
      <c r="R11" s="23"/>
    </row>
    <row r="12" spans="2:18" s="6" customFormat="1" ht="18.75" customHeight="1">
      <c r="B12" s="22"/>
      <c r="E12" s="15" t="s">
        <v>24</v>
      </c>
      <c r="M12" s="17" t="s">
        <v>25</v>
      </c>
      <c r="O12" s="149"/>
      <c r="P12" s="147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26</v>
      </c>
      <c r="M14" s="17" t="s">
        <v>23</v>
      </c>
      <c r="O14" s="181" t="str">
        <f>IF('Rekapitulácia stavby'!$AN$13="","",'Rekapitulácia stavby'!$AN$13)</f>
        <v>Vyplň údaj</v>
      </c>
      <c r="P14" s="147"/>
      <c r="R14" s="23"/>
    </row>
    <row r="15" spans="2:18" s="6" customFormat="1" ht="18.75" customHeight="1">
      <c r="B15" s="22"/>
      <c r="E15" s="181" t="str">
        <f>IF('Rekapitulácia stavby'!$E$14="","",'Rekapitulácia stavby'!$E$14)</f>
        <v>Vyplň údaj</v>
      </c>
      <c r="F15" s="147"/>
      <c r="G15" s="147"/>
      <c r="H15" s="147"/>
      <c r="I15" s="147"/>
      <c r="J15" s="147"/>
      <c r="K15" s="147"/>
      <c r="L15" s="147"/>
      <c r="M15" s="17" t="s">
        <v>25</v>
      </c>
      <c r="O15" s="181" t="str">
        <f>IF('Rekapitulácia stavby'!$AN$14="","",'Rekapitulácia stavby'!$AN$14)</f>
        <v>Vyplň údaj</v>
      </c>
      <c r="P15" s="147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28</v>
      </c>
      <c r="M17" s="17" t="s">
        <v>23</v>
      </c>
      <c r="O17" s="149"/>
      <c r="P17" s="147"/>
      <c r="R17" s="23"/>
    </row>
    <row r="18" spans="2:18" s="6" customFormat="1" ht="18.75" customHeight="1">
      <c r="B18" s="22"/>
      <c r="E18" s="15" t="s">
        <v>29</v>
      </c>
      <c r="M18" s="17" t="s">
        <v>25</v>
      </c>
      <c r="O18" s="149"/>
      <c r="P18" s="147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32</v>
      </c>
      <c r="M20" s="17" t="s">
        <v>23</v>
      </c>
      <c r="O20" s="149"/>
      <c r="P20" s="147"/>
      <c r="R20" s="23"/>
    </row>
    <row r="21" spans="2:18" s="6" customFormat="1" ht="18.75" customHeight="1">
      <c r="B21" s="22"/>
      <c r="E21" s="15" t="s">
        <v>33</v>
      </c>
      <c r="M21" s="17" t="s">
        <v>25</v>
      </c>
      <c r="O21" s="149"/>
      <c r="P21" s="147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4" t="s">
        <v>98</v>
      </c>
      <c r="M24" s="152">
        <f>$N$88</f>
        <v>0</v>
      </c>
      <c r="N24" s="147"/>
      <c r="O24" s="147"/>
      <c r="P24" s="147"/>
      <c r="R24" s="23"/>
    </row>
    <row r="25" spans="2:18" s="6" customFormat="1" ht="15" customHeight="1">
      <c r="B25" s="22"/>
      <c r="D25" s="21" t="s">
        <v>88</v>
      </c>
      <c r="M25" s="152">
        <f>$N$103</f>
        <v>0</v>
      </c>
      <c r="N25" s="147"/>
      <c r="O25" s="147"/>
      <c r="P25" s="147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5" t="s">
        <v>36</v>
      </c>
      <c r="M27" s="182">
        <f>ROUND($M$24+$M$25,2)</f>
        <v>0</v>
      </c>
      <c r="N27" s="147"/>
      <c r="O27" s="147"/>
      <c r="P27" s="147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37</v>
      </c>
      <c r="E29" s="27" t="s">
        <v>38</v>
      </c>
      <c r="F29" s="28">
        <v>0.2</v>
      </c>
      <c r="G29" s="96" t="s">
        <v>39</v>
      </c>
      <c r="H29" s="183">
        <f>ROUND((((SUM($BE$103:$BE$110)+SUM($BE$128:$BE$177))+SUM($BE$179:$BE$183))),2)</f>
        <v>0</v>
      </c>
      <c r="I29" s="147"/>
      <c r="J29" s="147"/>
      <c r="M29" s="183">
        <f>ROUND((((SUM($BE$103:$BE$110)+SUM($BE$128:$BE$177))*$F$29)+SUM($BE$179:$BE$183)*$F$29),2)</f>
        <v>0</v>
      </c>
      <c r="N29" s="147"/>
      <c r="O29" s="147"/>
      <c r="P29" s="147"/>
      <c r="R29" s="23"/>
    </row>
    <row r="30" spans="2:18" s="6" customFormat="1" ht="15" customHeight="1">
      <c r="B30" s="22"/>
      <c r="E30" s="27" t="s">
        <v>40</v>
      </c>
      <c r="F30" s="28">
        <v>0.2</v>
      </c>
      <c r="G30" s="96" t="s">
        <v>39</v>
      </c>
      <c r="H30" s="183">
        <f>ROUND((((SUM($BF$103:$BF$110)+SUM($BF$128:$BF$177))+SUM($BF$179:$BF$183))),2)</f>
        <v>0</v>
      </c>
      <c r="I30" s="147"/>
      <c r="J30" s="147"/>
      <c r="M30" s="183">
        <f>ROUND((((SUM($BF$103:$BF$110)+SUM($BF$128:$BF$177))*$F$30)+SUM($BF$179:$BF$183)*$F$30),2)</f>
        <v>0</v>
      </c>
      <c r="N30" s="147"/>
      <c r="O30" s="147"/>
      <c r="P30" s="147"/>
      <c r="R30" s="23"/>
    </row>
    <row r="31" spans="2:18" s="6" customFormat="1" ht="15" customHeight="1" hidden="1">
      <c r="B31" s="22"/>
      <c r="E31" s="27" t="s">
        <v>41</v>
      </c>
      <c r="F31" s="28">
        <v>0.2</v>
      </c>
      <c r="G31" s="96" t="s">
        <v>39</v>
      </c>
      <c r="H31" s="183">
        <f>ROUND((((SUM($BG$103:$BG$110)+SUM($BG$128:$BG$177))+SUM($BG$179:$BG$183))),2)</f>
        <v>0</v>
      </c>
      <c r="I31" s="147"/>
      <c r="J31" s="147"/>
      <c r="M31" s="183">
        <v>0</v>
      </c>
      <c r="N31" s="147"/>
      <c r="O31" s="147"/>
      <c r="P31" s="147"/>
      <c r="R31" s="23"/>
    </row>
    <row r="32" spans="2:18" s="6" customFormat="1" ht="15" customHeight="1" hidden="1">
      <c r="B32" s="22"/>
      <c r="E32" s="27" t="s">
        <v>42</v>
      </c>
      <c r="F32" s="28">
        <v>0.2</v>
      </c>
      <c r="G32" s="96" t="s">
        <v>39</v>
      </c>
      <c r="H32" s="183">
        <f>ROUND((((SUM($BH$103:$BH$110)+SUM($BH$128:$BH$177))+SUM($BH$179:$BH$183))),2)</f>
        <v>0</v>
      </c>
      <c r="I32" s="147"/>
      <c r="J32" s="147"/>
      <c r="M32" s="183">
        <v>0</v>
      </c>
      <c r="N32" s="147"/>
      <c r="O32" s="147"/>
      <c r="P32" s="147"/>
      <c r="R32" s="23"/>
    </row>
    <row r="33" spans="2:18" s="6" customFormat="1" ht="15" customHeight="1" hidden="1">
      <c r="B33" s="22"/>
      <c r="E33" s="27" t="s">
        <v>43</v>
      </c>
      <c r="F33" s="28">
        <v>0</v>
      </c>
      <c r="G33" s="96" t="s">
        <v>39</v>
      </c>
      <c r="H33" s="183">
        <f>ROUND((((SUM($BI$103:$BI$110)+SUM($BI$128:$BI$177))+SUM($BI$179:$BI$183))),2)</f>
        <v>0</v>
      </c>
      <c r="I33" s="147"/>
      <c r="J33" s="147"/>
      <c r="M33" s="183">
        <v>0</v>
      </c>
      <c r="N33" s="147"/>
      <c r="O33" s="147"/>
      <c r="P33" s="147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44</v>
      </c>
      <c r="E35" s="33"/>
      <c r="F35" s="33"/>
      <c r="G35" s="97" t="s">
        <v>45</v>
      </c>
      <c r="H35" s="34" t="s">
        <v>46</v>
      </c>
      <c r="I35" s="33"/>
      <c r="J35" s="33"/>
      <c r="K35" s="33"/>
      <c r="L35" s="159">
        <f>ROUND(SUM($M$27:$M$33),2)</f>
        <v>0</v>
      </c>
      <c r="M35" s="158"/>
      <c r="N35" s="158"/>
      <c r="O35" s="158"/>
      <c r="P35" s="160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5" t="s">
        <v>99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14</v>
      </c>
      <c r="F78" s="179" t="str">
        <f>$F$6</f>
        <v>Oplotenie areálu MŠ a prístrešku pre výučbu v teréne  - Obec Malý Cetín p.č. 147/6,7  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3"/>
    </row>
    <row r="79" spans="2:18" s="6" customFormat="1" ht="37.5" customHeight="1">
      <c r="B79" s="22"/>
      <c r="C79" s="52" t="s">
        <v>96</v>
      </c>
      <c r="F79" s="161" t="str">
        <f>$F$7</f>
        <v>02 - SO-02 Prístrešok pre výučbu v teréne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Malý Cetín</v>
      </c>
      <c r="K81" s="17" t="s">
        <v>20</v>
      </c>
      <c r="M81" s="184" t="str">
        <f>IF($O$9="","",$O$9)</f>
        <v>25.07.2020</v>
      </c>
      <c r="N81" s="147"/>
      <c r="O81" s="147"/>
      <c r="P81" s="147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Obec Malý Cetín</v>
      </c>
      <c r="K83" s="17" t="s">
        <v>28</v>
      </c>
      <c r="M83" s="149" t="str">
        <f>$E$18</f>
        <v>Ing. Danka Hlaváčová</v>
      </c>
      <c r="N83" s="147"/>
      <c r="O83" s="147"/>
      <c r="P83" s="147"/>
      <c r="Q83" s="147"/>
      <c r="R83" s="23"/>
    </row>
    <row r="84" spans="2:18" s="6" customFormat="1" ht="15" customHeight="1">
      <c r="B84" s="22"/>
      <c r="C84" s="17" t="s">
        <v>26</v>
      </c>
      <c r="F84" s="15" t="str">
        <f>IF($E$15="","",$E$15)</f>
        <v>Vyplň údaj</v>
      </c>
      <c r="K84" s="17" t="s">
        <v>32</v>
      </c>
      <c r="M84" s="149" t="str">
        <f>$E$21</f>
        <v>V.Civáň</v>
      </c>
      <c r="N84" s="147"/>
      <c r="O84" s="147"/>
      <c r="P84" s="147"/>
      <c r="Q84" s="147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5" t="s">
        <v>100</v>
      </c>
      <c r="D86" s="177"/>
      <c r="E86" s="177"/>
      <c r="F86" s="177"/>
      <c r="G86" s="177"/>
      <c r="H86" s="31"/>
      <c r="I86" s="31"/>
      <c r="J86" s="31"/>
      <c r="K86" s="31"/>
      <c r="L86" s="31"/>
      <c r="M86" s="31"/>
      <c r="N86" s="185" t="s">
        <v>101</v>
      </c>
      <c r="O86" s="147"/>
      <c r="P86" s="147"/>
      <c r="Q86" s="147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102</v>
      </c>
      <c r="N88" s="174">
        <f>ROUND($N$128,2)</f>
        <v>0</v>
      </c>
      <c r="O88" s="147"/>
      <c r="P88" s="147"/>
      <c r="Q88" s="147"/>
      <c r="R88" s="23"/>
      <c r="AU88" s="6" t="s">
        <v>103</v>
      </c>
    </row>
    <row r="89" spans="2:18" s="69" customFormat="1" ht="25.5" customHeight="1">
      <c r="B89" s="98"/>
      <c r="D89" s="99" t="s">
        <v>104</v>
      </c>
      <c r="N89" s="186">
        <f>ROUND($N$129,2)</f>
        <v>0</v>
      </c>
      <c r="O89" s="187"/>
      <c r="P89" s="187"/>
      <c r="Q89" s="187"/>
      <c r="R89" s="100"/>
    </row>
    <row r="90" spans="2:18" s="94" customFormat="1" ht="21" customHeight="1">
      <c r="B90" s="101"/>
      <c r="D90" s="82" t="s">
        <v>105</v>
      </c>
      <c r="N90" s="172">
        <f>ROUND($N$130,2)</f>
        <v>0</v>
      </c>
      <c r="O90" s="187"/>
      <c r="P90" s="187"/>
      <c r="Q90" s="187"/>
      <c r="R90" s="102"/>
    </row>
    <row r="91" spans="2:18" s="94" customFormat="1" ht="21" customHeight="1">
      <c r="B91" s="101"/>
      <c r="D91" s="82" t="s">
        <v>106</v>
      </c>
      <c r="N91" s="172">
        <f>ROUND($N$135,2)</f>
        <v>0</v>
      </c>
      <c r="O91" s="187"/>
      <c r="P91" s="187"/>
      <c r="Q91" s="187"/>
      <c r="R91" s="102"/>
    </row>
    <row r="92" spans="2:18" s="94" customFormat="1" ht="21" customHeight="1">
      <c r="B92" s="101"/>
      <c r="D92" s="82" t="s">
        <v>176</v>
      </c>
      <c r="N92" s="172">
        <f>ROUND($N$140,2)</f>
        <v>0</v>
      </c>
      <c r="O92" s="187"/>
      <c r="P92" s="187"/>
      <c r="Q92" s="187"/>
      <c r="R92" s="102"/>
    </row>
    <row r="93" spans="2:18" s="94" customFormat="1" ht="21" customHeight="1">
      <c r="B93" s="101"/>
      <c r="D93" s="82" t="s">
        <v>177</v>
      </c>
      <c r="N93" s="172">
        <f>ROUND($N$143,2)</f>
        <v>0</v>
      </c>
      <c r="O93" s="187"/>
      <c r="P93" s="187"/>
      <c r="Q93" s="187"/>
      <c r="R93" s="102"/>
    </row>
    <row r="94" spans="2:18" s="94" customFormat="1" ht="21" customHeight="1">
      <c r="B94" s="101"/>
      <c r="D94" s="82" t="s">
        <v>178</v>
      </c>
      <c r="N94" s="172">
        <f>ROUND($N$148,2)</f>
        <v>0</v>
      </c>
      <c r="O94" s="187"/>
      <c r="P94" s="187"/>
      <c r="Q94" s="187"/>
      <c r="R94" s="102"/>
    </row>
    <row r="95" spans="2:18" s="94" customFormat="1" ht="21" customHeight="1">
      <c r="B95" s="101"/>
      <c r="D95" s="82" t="s">
        <v>108</v>
      </c>
      <c r="N95" s="172">
        <f>ROUND($N$154,2)</f>
        <v>0</v>
      </c>
      <c r="O95" s="187"/>
      <c r="P95" s="187"/>
      <c r="Q95" s="187"/>
      <c r="R95" s="102"/>
    </row>
    <row r="96" spans="2:18" s="69" customFormat="1" ht="25.5" customHeight="1">
      <c r="B96" s="98"/>
      <c r="D96" s="99" t="s">
        <v>179</v>
      </c>
      <c r="N96" s="186">
        <f>ROUND($N$156,2)</f>
        <v>0</v>
      </c>
      <c r="O96" s="187"/>
      <c r="P96" s="187"/>
      <c r="Q96" s="187"/>
      <c r="R96" s="100"/>
    </row>
    <row r="97" spans="2:18" s="94" customFormat="1" ht="21" customHeight="1">
      <c r="B97" s="101"/>
      <c r="D97" s="82" t="s">
        <v>180</v>
      </c>
      <c r="N97" s="172">
        <f>ROUND($N$157,2)</f>
        <v>0</v>
      </c>
      <c r="O97" s="187"/>
      <c r="P97" s="187"/>
      <c r="Q97" s="187"/>
      <c r="R97" s="102"/>
    </row>
    <row r="98" spans="2:18" s="94" customFormat="1" ht="21" customHeight="1">
      <c r="B98" s="101"/>
      <c r="D98" s="82" t="s">
        <v>181</v>
      </c>
      <c r="N98" s="172">
        <f>ROUND($N$168,2)</f>
        <v>0</v>
      </c>
      <c r="O98" s="187"/>
      <c r="P98" s="187"/>
      <c r="Q98" s="187"/>
      <c r="R98" s="102"/>
    </row>
    <row r="99" spans="2:18" s="94" customFormat="1" ht="21" customHeight="1">
      <c r="B99" s="101"/>
      <c r="D99" s="82" t="s">
        <v>182</v>
      </c>
      <c r="N99" s="172">
        <f>ROUND($N$173,2)</f>
        <v>0</v>
      </c>
      <c r="O99" s="187"/>
      <c r="P99" s="187"/>
      <c r="Q99" s="187"/>
      <c r="R99" s="102"/>
    </row>
    <row r="100" spans="2:18" s="94" customFormat="1" ht="21" customHeight="1">
      <c r="B100" s="101"/>
      <c r="D100" s="82" t="s">
        <v>183</v>
      </c>
      <c r="N100" s="172">
        <f>ROUND($N$176,2)</f>
        <v>0</v>
      </c>
      <c r="O100" s="187"/>
      <c r="P100" s="187"/>
      <c r="Q100" s="187"/>
      <c r="R100" s="102"/>
    </row>
    <row r="101" spans="2:18" s="69" customFormat="1" ht="22.5" customHeight="1">
      <c r="B101" s="98"/>
      <c r="D101" s="99" t="s">
        <v>109</v>
      </c>
      <c r="N101" s="188">
        <f>$N$178</f>
        <v>0</v>
      </c>
      <c r="O101" s="187"/>
      <c r="P101" s="187"/>
      <c r="Q101" s="187"/>
      <c r="R101" s="100"/>
    </row>
    <row r="102" spans="2:18" s="6" customFormat="1" ht="22.5" customHeight="1">
      <c r="B102" s="22"/>
      <c r="R102" s="23"/>
    </row>
    <row r="103" spans="2:21" s="6" customFormat="1" ht="30" customHeight="1">
      <c r="B103" s="22"/>
      <c r="C103" s="64" t="s">
        <v>110</v>
      </c>
      <c r="N103" s="174">
        <f>ROUND($N$104+$N$105+$N$106+$N$107+$N$108+$N$109,2)</f>
        <v>0</v>
      </c>
      <c r="O103" s="147"/>
      <c r="P103" s="147"/>
      <c r="Q103" s="147"/>
      <c r="R103" s="23"/>
      <c r="T103" s="103"/>
      <c r="U103" s="104" t="s">
        <v>37</v>
      </c>
    </row>
    <row r="104" spans="2:62" s="6" customFormat="1" ht="18.75" customHeight="1">
      <c r="B104" s="22"/>
      <c r="D104" s="173" t="s">
        <v>111</v>
      </c>
      <c r="E104" s="147"/>
      <c r="F104" s="147"/>
      <c r="G104" s="147"/>
      <c r="H104" s="147"/>
      <c r="N104" s="171">
        <f>ROUND($N$88*$T$104,2)</f>
        <v>0</v>
      </c>
      <c r="O104" s="147"/>
      <c r="P104" s="147"/>
      <c r="Q104" s="147"/>
      <c r="R104" s="23"/>
      <c r="T104" s="105"/>
      <c r="U104" s="106" t="s">
        <v>40</v>
      </c>
      <c r="AY104" s="6" t="s">
        <v>112</v>
      </c>
      <c r="BE104" s="86">
        <f>IF($U$104="základná",$N$104,0)</f>
        <v>0</v>
      </c>
      <c r="BF104" s="86">
        <f>IF($U$104="znížená",$N$104,0)</f>
        <v>0</v>
      </c>
      <c r="BG104" s="86">
        <f>IF($U$104="zákl. prenesená",$N$104,0)</f>
        <v>0</v>
      </c>
      <c r="BH104" s="86">
        <f>IF($U$104="zníž. prenesená",$N$104,0)</f>
        <v>0</v>
      </c>
      <c r="BI104" s="86">
        <f>IF($U$104="nulová",$N$104,0)</f>
        <v>0</v>
      </c>
      <c r="BJ104" s="6" t="s">
        <v>113</v>
      </c>
    </row>
    <row r="105" spans="2:62" s="6" customFormat="1" ht="18.75" customHeight="1">
      <c r="B105" s="22"/>
      <c r="D105" s="173" t="s">
        <v>114</v>
      </c>
      <c r="E105" s="147"/>
      <c r="F105" s="147"/>
      <c r="G105" s="147"/>
      <c r="H105" s="147"/>
      <c r="N105" s="171">
        <f>ROUND($N$88*$T$105,2)</f>
        <v>0</v>
      </c>
      <c r="O105" s="147"/>
      <c r="P105" s="147"/>
      <c r="Q105" s="147"/>
      <c r="R105" s="23"/>
      <c r="T105" s="105"/>
      <c r="U105" s="106" t="s">
        <v>40</v>
      </c>
      <c r="AY105" s="6" t="s">
        <v>112</v>
      </c>
      <c r="BE105" s="86">
        <f>IF($U$105="základná",$N$105,0)</f>
        <v>0</v>
      </c>
      <c r="BF105" s="86">
        <f>IF($U$105="znížená",$N$105,0)</f>
        <v>0</v>
      </c>
      <c r="BG105" s="86">
        <f>IF($U$105="zákl. prenesená",$N$105,0)</f>
        <v>0</v>
      </c>
      <c r="BH105" s="86">
        <f>IF($U$105="zníž. prenesená",$N$105,0)</f>
        <v>0</v>
      </c>
      <c r="BI105" s="86">
        <f>IF($U$105="nulová",$N$105,0)</f>
        <v>0</v>
      </c>
      <c r="BJ105" s="6" t="s">
        <v>113</v>
      </c>
    </row>
    <row r="106" spans="2:62" s="6" customFormat="1" ht="18.75" customHeight="1">
      <c r="B106" s="22"/>
      <c r="D106" s="173" t="s">
        <v>115</v>
      </c>
      <c r="E106" s="147"/>
      <c r="F106" s="147"/>
      <c r="G106" s="147"/>
      <c r="H106" s="147"/>
      <c r="N106" s="171">
        <f>ROUND($N$88*$T$106,2)</f>
        <v>0</v>
      </c>
      <c r="O106" s="147"/>
      <c r="P106" s="147"/>
      <c r="Q106" s="147"/>
      <c r="R106" s="23"/>
      <c r="T106" s="105"/>
      <c r="U106" s="106" t="s">
        <v>40</v>
      </c>
      <c r="AY106" s="6" t="s">
        <v>112</v>
      </c>
      <c r="BE106" s="86">
        <f>IF($U$106="základná",$N$106,0)</f>
        <v>0</v>
      </c>
      <c r="BF106" s="86">
        <f>IF($U$106="znížená",$N$106,0)</f>
        <v>0</v>
      </c>
      <c r="BG106" s="86">
        <f>IF($U$106="zákl. prenesená",$N$106,0)</f>
        <v>0</v>
      </c>
      <c r="BH106" s="86">
        <f>IF($U$106="zníž. prenesená",$N$106,0)</f>
        <v>0</v>
      </c>
      <c r="BI106" s="86">
        <f>IF($U$106="nulová",$N$106,0)</f>
        <v>0</v>
      </c>
      <c r="BJ106" s="6" t="s">
        <v>113</v>
      </c>
    </row>
    <row r="107" spans="2:62" s="6" customFormat="1" ht="18.75" customHeight="1">
      <c r="B107" s="22"/>
      <c r="D107" s="173" t="s">
        <v>116</v>
      </c>
      <c r="E107" s="147"/>
      <c r="F107" s="147"/>
      <c r="G107" s="147"/>
      <c r="H107" s="147"/>
      <c r="N107" s="171">
        <f>ROUND($N$88*$T$107,2)</f>
        <v>0</v>
      </c>
      <c r="O107" s="147"/>
      <c r="P107" s="147"/>
      <c r="Q107" s="147"/>
      <c r="R107" s="23"/>
      <c r="T107" s="105"/>
      <c r="U107" s="106" t="s">
        <v>40</v>
      </c>
      <c r="AY107" s="6" t="s">
        <v>112</v>
      </c>
      <c r="BE107" s="86">
        <f>IF($U$107="základná",$N$107,0)</f>
        <v>0</v>
      </c>
      <c r="BF107" s="86">
        <f>IF($U$107="znížená",$N$107,0)</f>
        <v>0</v>
      </c>
      <c r="BG107" s="86">
        <f>IF($U$107="zákl. prenesená",$N$107,0)</f>
        <v>0</v>
      </c>
      <c r="BH107" s="86">
        <f>IF($U$107="zníž. prenesená",$N$107,0)</f>
        <v>0</v>
      </c>
      <c r="BI107" s="86">
        <f>IF($U$107="nulová",$N$107,0)</f>
        <v>0</v>
      </c>
      <c r="BJ107" s="6" t="s">
        <v>113</v>
      </c>
    </row>
    <row r="108" spans="2:62" s="6" customFormat="1" ht="18.75" customHeight="1">
      <c r="B108" s="22"/>
      <c r="D108" s="173" t="s">
        <v>117</v>
      </c>
      <c r="E108" s="147"/>
      <c r="F108" s="147"/>
      <c r="G108" s="147"/>
      <c r="H108" s="147"/>
      <c r="N108" s="171">
        <f>ROUND($N$88*$T$108,2)</f>
        <v>0</v>
      </c>
      <c r="O108" s="147"/>
      <c r="P108" s="147"/>
      <c r="Q108" s="147"/>
      <c r="R108" s="23"/>
      <c r="T108" s="105"/>
      <c r="U108" s="106" t="s">
        <v>40</v>
      </c>
      <c r="AY108" s="6" t="s">
        <v>112</v>
      </c>
      <c r="BE108" s="86">
        <f>IF($U$108="základná",$N$108,0)</f>
        <v>0</v>
      </c>
      <c r="BF108" s="86">
        <f>IF($U$108="znížená",$N$108,0)</f>
        <v>0</v>
      </c>
      <c r="BG108" s="86">
        <f>IF($U$108="zákl. prenesená",$N$108,0)</f>
        <v>0</v>
      </c>
      <c r="BH108" s="86">
        <f>IF($U$108="zníž. prenesená",$N$108,0)</f>
        <v>0</v>
      </c>
      <c r="BI108" s="86">
        <f>IF($U$108="nulová",$N$108,0)</f>
        <v>0</v>
      </c>
      <c r="BJ108" s="6" t="s">
        <v>113</v>
      </c>
    </row>
    <row r="109" spans="2:62" s="6" customFormat="1" ht="18.75" customHeight="1">
      <c r="B109" s="22"/>
      <c r="D109" s="82" t="s">
        <v>118</v>
      </c>
      <c r="N109" s="171">
        <f>ROUND($N$88*$T$109,2)</f>
        <v>0</v>
      </c>
      <c r="O109" s="147"/>
      <c r="P109" s="147"/>
      <c r="Q109" s="147"/>
      <c r="R109" s="23"/>
      <c r="T109" s="107"/>
      <c r="U109" s="108" t="s">
        <v>40</v>
      </c>
      <c r="AY109" s="6" t="s">
        <v>119</v>
      </c>
      <c r="BE109" s="86">
        <f>IF($U$109="základná",$N$109,0)</f>
        <v>0</v>
      </c>
      <c r="BF109" s="86">
        <f>IF($U$109="znížená",$N$109,0)</f>
        <v>0</v>
      </c>
      <c r="BG109" s="86">
        <f>IF($U$109="zákl. prenesená",$N$109,0)</f>
        <v>0</v>
      </c>
      <c r="BH109" s="86">
        <f>IF($U$109="zníž. prenesená",$N$109,0)</f>
        <v>0</v>
      </c>
      <c r="BI109" s="86">
        <f>IF($U$109="nulová",$N$109,0)</f>
        <v>0</v>
      </c>
      <c r="BJ109" s="6" t="s">
        <v>113</v>
      </c>
    </row>
    <row r="110" spans="2:18" s="6" customFormat="1" ht="14.25" customHeight="1">
      <c r="B110" s="22"/>
      <c r="R110" s="23"/>
    </row>
    <row r="111" spans="2:18" s="6" customFormat="1" ht="30" customHeight="1">
      <c r="B111" s="22"/>
      <c r="C111" s="93" t="s">
        <v>93</v>
      </c>
      <c r="D111" s="31"/>
      <c r="E111" s="31"/>
      <c r="F111" s="31"/>
      <c r="G111" s="31"/>
      <c r="H111" s="31"/>
      <c r="I111" s="31"/>
      <c r="J111" s="31"/>
      <c r="K111" s="31"/>
      <c r="L111" s="176">
        <f>ROUND(SUM($N$88+$N$103),2)</f>
        <v>0</v>
      </c>
      <c r="M111" s="177"/>
      <c r="N111" s="177"/>
      <c r="O111" s="177"/>
      <c r="P111" s="177"/>
      <c r="Q111" s="177"/>
      <c r="R111" s="23"/>
    </row>
    <row r="112" spans="2:18" s="6" customFormat="1" ht="7.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6" spans="2:18" s="6" customFormat="1" ht="7.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6" customFormat="1" ht="37.5" customHeight="1">
      <c r="B117" s="22"/>
      <c r="C117" s="145" t="s">
        <v>120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23"/>
    </row>
    <row r="118" spans="2:18" s="6" customFormat="1" ht="7.5" customHeight="1">
      <c r="B118" s="22"/>
      <c r="R118" s="23"/>
    </row>
    <row r="119" spans="2:18" s="6" customFormat="1" ht="30.75" customHeight="1">
      <c r="B119" s="22"/>
      <c r="C119" s="17" t="s">
        <v>14</v>
      </c>
      <c r="F119" s="179" t="str">
        <f>$F$6</f>
        <v>Oplotenie areálu MŠ a prístrešku pre výučbu v teréne  - Obec Malý Cetín p.č. 147/6,7  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R119" s="23"/>
    </row>
    <row r="120" spans="2:18" s="6" customFormat="1" ht="37.5" customHeight="1">
      <c r="B120" s="22"/>
      <c r="C120" s="52" t="s">
        <v>96</v>
      </c>
      <c r="F120" s="161" t="str">
        <f>$F$7</f>
        <v>02 - SO-02 Prístrešok pre výučbu v teréne</v>
      </c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R120" s="23"/>
    </row>
    <row r="121" spans="2:18" s="6" customFormat="1" ht="7.5" customHeight="1">
      <c r="B121" s="22"/>
      <c r="R121" s="23"/>
    </row>
    <row r="122" spans="2:18" s="6" customFormat="1" ht="18.75" customHeight="1">
      <c r="B122" s="22"/>
      <c r="C122" s="17" t="s">
        <v>18</v>
      </c>
      <c r="F122" s="15" t="str">
        <f>$F$9</f>
        <v>Malý Cetín</v>
      </c>
      <c r="K122" s="17" t="s">
        <v>20</v>
      </c>
      <c r="M122" s="184" t="str">
        <f>IF($O$9="","",$O$9)</f>
        <v>25.07.2020</v>
      </c>
      <c r="N122" s="147"/>
      <c r="O122" s="147"/>
      <c r="P122" s="147"/>
      <c r="R122" s="23"/>
    </row>
    <row r="123" spans="2:18" s="6" customFormat="1" ht="7.5" customHeight="1">
      <c r="B123" s="22"/>
      <c r="R123" s="23"/>
    </row>
    <row r="124" spans="2:18" s="6" customFormat="1" ht="15.75" customHeight="1">
      <c r="B124" s="22"/>
      <c r="C124" s="17" t="s">
        <v>22</v>
      </c>
      <c r="F124" s="15" t="str">
        <f>$E$12</f>
        <v>Obec Malý Cetín</v>
      </c>
      <c r="K124" s="17" t="s">
        <v>28</v>
      </c>
      <c r="M124" s="149" t="str">
        <f>$E$18</f>
        <v>Ing. Danka Hlaváčová</v>
      </c>
      <c r="N124" s="147"/>
      <c r="O124" s="147"/>
      <c r="P124" s="147"/>
      <c r="Q124" s="147"/>
      <c r="R124" s="23"/>
    </row>
    <row r="125" spans="2:18" s="6" customFormat="1" ht="15" customHeight="1">
      <c r="B125" s="22"/>
      <c r="C125" s="17" t="s">
        <v>26</v>
      </c>
      <c r="F125" s="15" t="str">
        <f>IF($E$15="","",$E$15)</f>
        <v>Vyplň údaj</v>
      </c>
      <c r="K125" s="17" t="s">
        <v>32</v>
      </c>
      <c r="M125" s="149" t="str">
        <f>$E$21</f>
        <v>V.Civáň</v>
      </c>
      <c r="N125" s="147"/>
      <c r="O125" s="147"/>
      <c r="P125" s="147"/>
      <c r="Q125" s="147"/>
      <c r="R125" s="23"/>
    </row>
    <row r="126" spans="2:18" s="6" customFormat="1" ht="11.25" customHeight="1">
      <c r="B126" s="22"/>
      <c r="R126" s="23"/>
    </row>
    <row r="127" spans="2:27" s="109" customFormat="1" ht="30" customHeight="1">
      <c r="B127" s="110"/>
      <c r="C127" s="111" t="s">
        <v>121</v>
      </c>
      <c r="D127" s="112" t="s">
        <v>122</v>
      </c>
      <c r="E127" s="112" t="s">
        <v>55</v>
      </c>
      <c r="F127" s="189" t="s">
        <v>123</v>
      </c>
      <c r="G127" s="190"/>
      <c r="H127" s="190"/>
      <c r="I127" s="190"/>
      <c r="J127" s="112" t="s">
        <v>124</v>
      </c>
      <c r="K127" s="112" t="s">
        <v>125</v>
      </c>
      <c r="L127" s="189" t="s">
        <v>126</v>
      </c>
      <c r="M127" s="190"/>
      <c r="N127" s="189" t="s">
        <v>127</v>
      </c>
      <c r="O127" s="190"/>
      <c r="P127" s="190"/>
      <c r="Q127" s="191"/>
      <c r="R127" s="113"/>
      <c r="T127" s="59" t="s">
        <v>128</v>
      </c>
      <c r="U127" s="60" t="s">
        <v>37</v>
      </c>
      <c r="V127" s="60" t="s">
        <v>129</v>
      </c>
      <c r="W127" s="60" t="s">
        <v>130</v>
      </c>
      <c r="X127" s="60" t="s">
        <v>131</v>
      </c>
      <c r="Y127" s="60" t="s">
        <v>132</v>
      </c>
      <c r="Z127" s="60" t="s">
        <v>133</v>
      </c>
      <c r="AA127" s="61" t="s">
        <v>134</v>
      </c>
    </row>
    <row r="128" spans="2:63" s="6" customFormat="1" ht="30" customHeight="1">
      <c r="B128" s="22"/>
      <c r="C128" s="64" t="s">
        <v>98</v>
      </c>
      <c r="N128" s="202">
        <f>$BK$128</f>
        <v>0</v>
      </c>
      <c r="O128" s="147"/>
      <c r="P128" s="147"/>
      <c r="Q128" s="147"/>
      <c r="R128" s="23"/>
      <c r="T128" s="63"/>
      <c r="U128" s="36"/>
      <c r="V128" s="36"/>
      <c r="W128" s="114">
        <f>$W$129+$W$156+$W$178</f>
        <v>279.22551239999996</v>
      </c>
      <c r="X128" s="36"/>
      <c r="Y128" s="114">
        <f>$Y$129+$Y$156+$Y$178</f>
        <v>34.3101842</v>
      </c>
      <c r="Z128" s="36"/>
      <c r="AA128" s="115">
        <f>$AA$129+$AA$156+$AA$178</f>
        <v>0</v>
      </c>
      <c r="AT128" s="6" t="s">
        <v>72</v>
      </c>
      <c r="AU128" s="6" t="s">
        <v>103</v>
      </c>
      <c r="BK128" s="116">
        <f>$BK$129+$BK$156+$BK$178</f>
        <v>0</v>
      </c>
    </row>
    <row r="129" spans="2:63" s="117" customFormat="1" ht="37.5" customHeight="1">
      <c r="B129" s="118"/>
      <c r="D129" s="119" t="s">
        <v>104</v>
      </c>
      <c r="N129" s="188">
        <f>$BK$129</f>
        <v>0</v>
      </c>
      <c r="O129" s="203"/>
      <c r="P129" s="203"/>
      <c r="Q129" s="203"/>
      <c r="R129" s="121"/>
      <c r="T129" s="122"/>
      <c r="W129" s="123">
        <f>$W$130+$W$135+$W$140+$W$143+$W$148+$W$154</f>
        <v>87.60469</v>
      </c>
      <c r="Y129" s="123">
        <f>$Y$130+$Y$135+$Y$140+$Y$143+$Y$148+$Y$154</f>
        <v>30.4487528</v>
      </c>
      <c r="AA129" s="124">
        <f>$AA$130+$AA$135+$AA$140+$AA$143+$AA$148+$AA$154</f>
        <v>0</v>
      </c>
      <c r="AR129" s="120" t="s">
        <v>80</v>
      </c>
      <c r="AT129" s="120" t="s">
        <v>72</v>
      </c>
      <c r="AU129" s="120" t="s">
        <v>73</v>
      </c>
      <c r="AY129" s="120" t="s">
        <v>135</v>
      </c>
      <c r="BK129" s="125">
        <f>$BK$130+$BK$135+$BK$140+$BK$143+$BK$148+$BK$154</f>
        <v>0</v>
      </c>
    </row>
    <row r="130" spans="2:63" s="117" customFormat="1" ht="21" customHeight="1">
      <c r="B130" s="118"/>
      <c r="D130" s="126" t="s">
        <v>105</v>
      </c>
      <c r="N130" s="204">
        <f>$BK$130</f>
        <v>0</v>
      </c>
      <c r="O130" s="203"/>
      <c r="P130" s="203"/>
      <c r="Q130" s="203"/>
      <c r="R130" s="121"/>
      <c r="T130" s="122"/>
      <c r="W130" s="123">
        <f>SUM($W$131:$W$134)</f>
        <v>26.3659</v>
      </c>
      <c r="Y130" s="123">
        <f>SUM($Y$131:$Y$134)</f>
        <v>0</v>
      </c>
      <c r="AA130" s="124">
        <f>SUM($AA$131:$AA$134)</f>
        <v>0</v>
      </c>
      <c r="AR130" s="120" t="s">
        <v>80</v>
      </c>
      <c r="AT130" s="120" t="s">
        <v>72</v>
      </c>
      <c r="AU130" s="120" t="s">
        <v>80</v>
      </c>
      <c r="AY130" s="120" t="s">
        <v>135</v>
      </c>
      <c r="BK130" s="125">
        <f>SUM($BK$131:$BK$134)</f>
        <v>0</v>
      </c>
    </row>
    <row r="131" spans="2:64" s="6" customFormat="1" ht="27" customHeight="1">
      <c r="B131" s="22"/>
      <c r="C131" s="127" t="s">
        <v>80</v>
      </c>
      <c r="D131" s="127" t="s">
        <v>136</v>
      </c>
      <c r="E131" s="128" t="s">
        <v>184</v>
      </c>
      <c r="F131" s="192" t="s">
        <v>185</v>
      </c>
      <c r="G131" s="193"/>
      <c r="H131" s="193"/>
      <c r="I131" s="193"/>
      <c r="J131" s="129" t="s">
        <v>143</v>
      </c>
      <c r="K131" s="130">
        <v>4.388</v>
      </c>
      <c r="L131" s="194">
        <v>0</v>
      </c>
      <c r="M131" s="193"/>
      <c r="N131" s="195">
        <f>ROUND($L$131*$K$131,3)</f>
        <v>0</v>
      </c>
      <c r="O131" s="193"/>
      <c r="P131" s="193"/>
      <c r="Q131" s="193"/>
      <c r="R131" s="23"/>
      <c r="T131" s="131"/>
      <c r="U131" s="29" t="s">
        <v>40</v>
      </c>
      <c r="V131" s="132">
        <v>0.46</v>
      </c>
      <c r="W131" s="132">
        <f>$V$131*$K$131</f>
        <v>2.01848</v>
      </c>
      <c r="X131" s="132">
        <v>0</v>
      </c>
      <c r="Y131" s="132">
        <f>$X$131*$K$131</f>
        <v>0</v>
      </c>
      <c r="Z131" s="132">
        <v>0</v>
      </c>
      <c r="AA131" s="133">
        <f>$Z$131*$K$131</f>
        <v>0</v>
      </c>
      <c r="AR131" s="6" t="s">
        <v>140</v>
      </c>
      <c r="AT131" s="6" t="s">
        <v>136</v>
      </c>
      <c r="AU131" s="6" t="s">
        <v>113</v>
      </c>
      <c r="AY131" s="6" t="s">
        <v>135</v>
      </c>
      <c r="BE131" s="86">
        <f>IF($U$131="základná",$N$131,0)</f>
        <v>0</v>
      </c>
      <c r="BF131" s="86">
        <f>IF($U$131="znížená",$N$131,0)</f>
        <v>0</v>
      </c>
      <c r="BG131" s="86">
        <f>IF($U$131="zákl. prenesená",$N$131,0)</f>
        <v>0</v>
      </c>
      <c r="BH131" s="86">
        <f>IF($U$131="zníž. prenesená",$N$131,0)</f>
        <v>0</v>
      </c>
      <c r="BI131" s="86">
        <f>IF($U$131="nulová",$N$131,0)</f>
        <v>0</v>
      </c>
      <c r="BJ131" s="6" t="s">
        <v>113</v>
      </c>
      <c r="BK131" s="134">
        <f>ROUND($L$131*$K$131,3)</f>
        <v>0</v>
      </c>
      <c r="BL131" s="6" t="s">
        <v>140</v>
      </c>
    </row>
    <row r="132" spans="2:64" s="6" customFormat="1" ht="15.75" customHeight="1">
      <c r="B132" s="22"/>
      <c r="C132" s="127" t="s">
        <v>113</v>
      </c>
      <c r="D132" s="127" t="s">
        <v>136</v>
      </c>
      <c r="E132" s="128" t="s">
        <v>186</v>
      </c>
      <c r="F132" s="192" t="s">
        <v>187</v>
      </c>
      <c r="G132" s="193"/>
      <c r="H132" s="193"/>
      <c r="I132" s="193"/>
      <c r="J132" s="129" t="s">
        <v>143</v>
      </c>
      <c r="K132" s="130">
        <v>2.496</v>
      </c>
      <c r="L132" s="194">
        <v>0</v>
      </c>
      <c r="M132" s="193"/>
      <c r="N132" s="195">
        <f>ROUND($L$132*$K$132,3)</f>
        <v>0</v>
      </c>
      <c r="O132" s="193"/>
      <c r="P132" s="193"/>
      <c r="Q132" s="193"/>
      <c r="R132" s="23"/>
      <c r="T132" s="131"/>
      <c r="U132" s="29" t="s">
        <v>40</v>
      </c>
      <c r="V132" s="132">
        <v>2.961</v>
      </c>
      <c r="W132" s="132">
        <f>$V$132*$K$132</f>
        <v>7.390656</v>
      </c>
      <c r="X132" s="132">
        <v>0</v>
      </c>
      <c r="Y132" s="132">
        <f>$X$132*$K$132</f>
        <v>0</v>
      </c>
      <c r="Z132" s="132">
        <v>0</v>
      </c>
      <c r="AA132" s="133">
        <f>$Z$132*$K$132</f>
        <v>0</v>
      </c>
      <c r="AR132" s="6" t="s">
        <v>140</v>
      </c>
      <c r="AT132" s="6" t="s">
        <v>136</v>
      </c>
      <c r="AU132" s="6" t="s">
        <v>113</v>
      </c>
      <c r="AY132" s="6" t="s">
        <v>135</v>
      </c>
      <c r="BE132" s="86">
        <f>IF($U$132="základná",$N$132,0)</f>
        <v>0</v>
      </c>
      <c r="BF132" s="86">
        <f>IF($U$132="znížená",$N$132,0)</f>
        <v>0</v>
      </c>
      <c r="BG132" s="86">
        <f>IF($U$132="zákl. prenesená",$N$132,0)</f>
        <v>0</v>
      </c>
      <c r="BH132" s="86">
        <f>IF($U$132="zníž. prenesená",$N$132,0)</f>
        <v>0</v>
      </c>
      <c r="BI132" s="86">
        <f>IF($U$132="nulová",$N$132,0)</f>
        <v>0</v>
      </c>
      <c r="BJ132" s="6" t="s">
        <v>113</v>
      </c>
      <c r="BK132" s="134">
        <f>ROUND($L$132*$K$132,3)</f>
        <v>0</v>
      </c>
      <c r="BL132" s="6" t="s">
        <v>140</v>
      </c>
    </row>
    <row r="133" spans="2:64" s="6" customFormat="1" ht="27" customHeight="1">
      <c r="B133" s="22"/>
      <c r="C133" s="127" t="s">
        <v>144</v>
      </c>
      <c r="D133" s="127" t="s">
        <v>136</v>
      </c>
      <c r="E133" s="128" t="s">
        <v>141</v>
      </c>
      <c r="F133" s="192" t="s">
        <v>142</v>
      </c>
      <c r="G133" s="193"/>
      <c r="H133" s="193"/>
      <c r="I133" s="193"/>
      <c r="J133" s="129" t="s">
        <v>143</v>
      </c>
      <c r="K133" s="130">
        <v>6.884</v>
      </c>
      <c r="L133" s="194">
        <v>0</v>
      </c>
      <c r="M133" s="193"/>
      <c r="N133" s="195">
        <f>ROUND($L$133*$K$133,3)</f>
        <v>0</v>
      </c>
      <c r="O133" s="193"/>
      <c r="P133" s="193"/>
      <c r="Q133" s="193"/>
      <c r="R133" s="23"/>
      <c r="T133" s="131"/>
      <c r="U133" s="29" t="s">
        <v>40</v>
      </c>
      <c r="V133" s="132">
        <v>0.821</v>
      </c>
      <c r="W133" s="132">
        <f>$V$133*$K$133</f>
        <v>5.651764</v>
      </c>
      <c r="X133" s="132">
        <v>0</v>
      </c>
      <c r="Y133" s="132">
        <f>$X$133*$K$133</f>
        <v>0</v>
      </c>
      <c r="Z133" s="132">
        <v>0</v>
      </c>
      <c r="AA133" s="133">
        <f>$Z$133*$K$133</f>
        <v>0</v>
      </c>
      <c r="AR133" s="6" t="s">
        <v>140</v>
      </c>
      <c r="AT133" s="6" t="s">
        <v>136</v>
      </c>
      <c r="AU133" s="6" t="s">
        <v>113</v>
      </c>
      <c r="AY133" s="6" t="s">
        <v>135</v>
      </c>
      <c r="BE133" s="86">
        <f>IF($U$133="základná",$N$133,0)</f>
        <v>0</v>
      </c>
      <c r="BF133" s="86">
        <f>IF($U$133="znížená",$N$133,0)</f>
        <v>0</v>
      </c>
      <c r="BG133" s="86">
        <f>IF($U$133="zákl. prenesená",$N$133,0)</f>
        <v>0</v>
      </c>
      <c r="BH133" s="86">
        <f>IF($U$133="zníž. prenesená",$N$133,0)</f>
        <v>0</v>
      </c>
      <c r="BI133" s="86">
        <f>IF($U$133="nulová",$N$133,0)</f>
        <v>0</v>
      </c>
      <c r="BJ133" s="6" t="s">
        <v>113</v>
      </c>
      <c r="BK133" s="134">
        <f>ROUND($L$133*$K$133,3)</f>
        <v>0</v>
      </c>
      <c r="BL133" s="6" t="s">
        <v>140</v>
      </c>
    </row>
    <row r="134" spans="2:64" s="6" customFormat="1" ht="27" customHeight="1">
      <c r="B134" s="22"/>
      <c r="C134" s="127" t="s">
        <v>140</v>
      </c>
      <c r="D134" s="127" t="s">
        <v>136</v>
      </c>
      <c r="E134" s="128" t="s">
        <v>145</v>
      </c>
      <c r="F134" s="192" t="s">
        <v>146</v>
      </c>
      <c r="G134" s="193"/>
      <c r="H134" s="193"/>
      <c r="I134" s="193"/>
      <c r="J134" s="129" t="s">
        <v>147</v>
      </c>
      <c r="K134" s="130">
        <v>35</v>
      </c>
      <c r="L134" s="194">
        <v>0</v>
      </c>
      <c r="M134" s="193"/>
      <c r="N134" s="195">
        <f>ROUND($L$134*$K$134,3)</f>
        <v>0</v>
      </c>
      <c r="O134" s="193"/>
      <c r="P134" s="193"/>
      <c r="Q134" s="193"/>
      <c r="R134" s="23"/>
      <c r="T134" s="131"/>
      <c r="U134" s="29" t="s">
        <v>40</v>
      </c>
      <c r="V134" s="132">
        <v>0.323</v>
      </c>
      <c r="W134" s="132">
        <f>$V$134*$K$134</f>
        <v>11.305</v>
      </c>
      <c r="X134" s="132">
        <v>0</v>
      </c>
      <c r="Y134" s="132">
        <f>$X$134*$K$134</f>
        <v>0</v>
      </c>
      <c r="Z134" s="132">
        <v>0</v>
      </c>
      <c r="AA134" s="133">
        <f>$Z$134*$K$134</f>
        <v>0</v>
      </c>
      <c r="AR134" s="6" t="s">
        <v>140</v>
      </c>
      <c r="AT134" s="6" t="s">
        <v>136</v>
      </c>
      <c r="AU134" s="6" t="s">
        <v>113</v>
      </c>
      <c r="AY134" s="6" t="s">
        <v>135</v>
      </c>
      <c r="BE134" s="86">
        <f>IF($U$134="základná",$N$134,0)</f>
        <v>0</v>
      </c>
      <c r="BF134" s="86">
        <f>IF($U$134="znížená",$N$134,0)</f>
        <v>0</v>
      </c>
      <c r="BG134" s="86">
        <f>IF($U$134="zákl. prenesená",$N$134,0)</f>
        <v>0</v>
      </c>
      <c r="BH134" s="86">
        <f>IF($U$134="zníž. prenesená",$N$134,0)</f>
        <v>0</v>
      </c>
      <c r="BI134" s="86">
        <f>IF($U$134="nulová",$N$134,0)</f>
        <v>0</v>
      </c>
      <c r="BJ134" s="6" t="s">
        <v>113</v>
      </c>
      <c r="BK134" s="134">
        <f>ROUND($L$134*$K$134,3)</f>
        <v>0</v>
      </c>
      <c r="BL134" s="6" t="s">
        <v>140</v>
      </c>
    </row>
    <row r="135" spans="2:63" s="117" customFormat="1" ht="30.75" customHeight="1">
      <c r="B135" s="118"/>
      <c r="D135" s="126" t="s">
        <v>106</v>
      </c>
      <c r="N135" s="204">
        <f>$BK$135</f>
        <v>0</v>
      </c>
      <c r="O135" s="203"/>
      <c r="P135" s="203"/>
      <c r="Q135" s="203"/>
      <c r="R135" s="121"/>
      <c r="T135" s="122"/>
      <c r="W135" s="123">
        <f>SUM($W$136:$W$139)</f>
        <v>9.016704</v>
      </c>
      <c r="Y135" s="123">
        <f>SUM($Y$136:$Y$139)</f>
        <v>13.49353152</v>
      </c>
      <c r="AA135" s="124">
        <f>SUM($AA$136:$AA$139)</f>
        <v>0</v>
      </c>
      <c r="AR135" s="120" t="s">
        <v>80</v>
      </c>
      <c r="AT135" s="120" t="s">
        <v>72</v>
      </c>
      <c r="AU135" s="120" t="s">
        <v>80</v>
      </c>
      <c r="AY135" s="120" t="s">
        <v>135</v>
      </c>
      <c r="BK135" s="125">
        <f>SUM($BK$136:$BK$139)</f>
        <v>0</v>
      </c>
    </row>
    <row r="136" spans="2:64" s="6" customFormat="1" ht="15.75" customHeight="1">
      <c r="B136" s="22"/>
      <c r="C136" s="127" t="s">
        <v>150</v>
      </c>
      <c r="D136" s="127" t="s">
        <v>136</v>
      </c>
      <c r="E136" s="128" t="s">
        <v>188</v>
      </c>
      <c r="F136" s="192" t="s">
        <v>189</v>
      </c>
      <c r="G136" s="193"/>
      <c r="H136" s="193"/>
      <c r="I136" s="193"/>
      <c r="J136" s="129" t="s">
        <v>143</v>
      </c>
      <c r="K136" s="130">
        <v>3.264</v>
      </c>
      <c r="L136" s="194">
        <v>0</v>
      </c>
      <c r="M136" s="193"/>
      <c r="N136" s="195">
        <f>ROUND($L$136*$K$136,3)</f>
        <v>0</v>
      </c>
      <c r="O136" s="193"/>
      <c r="P136" s="193"/>
      <c r="Q136" s="193"/>
      <c r="R136" s="23"/>
      <c r="T136" s="131"/>
      <c r="U136" s="29" t="s">
        <v>40</v>
      </c>
      <c r="V136" s="132">
        <v>0.908</v>
      </c>
      <c r="W136" s="132">
        <f>$V$136*$K$136</f>
        <v>2.963712</v>
      </c>
      <c r="X136" s="132">
        <v>2.0664</v>
      </c>
      <c r="Y136" s="132">
        <f>$X$136*$K$136</f>
        <v>6.7447295999999985</v>
      </c>
      <c r="Z136" s="132">
        <v>0</v>
      </c>
      <c r="AA136" s="133">
        <f>$Z$136*$K$136</f>
        <v>0</v>
      </c>
      <c r="AR136" s="6" t="s">
        <v>140</v>
      </c>
      <c r="AT136" s="6" t="s">
        <v>136</v>
      </c>
      <c r="AU136" s="6" t="s">
        <v>113</v>
      </c>
      <c r="AY136" s="6" t="s">
        <v>135</v>
      </c>
      <c r="BE136" s="86">
        <f>IF($U$136="základná",$N$136,0)</f>
        <v>0</v>
      </c>
      <c r="BF136" s="86">
        <f>IF($U$136="znížená",$N$136,0)</f>
        <v>0</v>
      </c>
      <c r="BG136" s="86">
        <f>IF($U$136="zákl. prenesená",$N$136,0)</f>
        <v>0</v>
      </c>
      <c r="BH136" s="86">
        <f>IF($U$136="zníž. prenesená",$N$136,0)</f>
        <v>0</v>
      </c>
      <c r="BI136" s="86">
        <f>IF($U$136="nulová",$N$136,0)</f>
        <v>0</v>
      </c>
      <c r="BJ136" s="6" t="s">
        <v>113</v>
      </c>
      <c r="BK136" s="134">
        <f>ROUND($L$136*$K$136,3)</f>
        <v>0</v>
      </c>
      <c r="BL136" s="6" t="s">
        <v>140</v>
      </c>
    </row>
    <row r="137" spans="2:64" s="6" customFormat="1" ht="15.75" customHeight="1">
      <c r="B137" s="22"/>
      <c r="C137" s="127" t="s">
        <v>153</v>
      </c>
      <c r="D137" s="127" t="s">
        <v>136</v>
      </c>
      <c r="E137" s="128" t="s">
        <v>148</v>
      </c>
      <c r="F137" s="192" t="s">
        <v>149</v>
      </c>
      <c r="G137" s="193"/>
      <c r="H137" s="193"/>
      <c r="I137" s="193"/>
      <c r="J137" s="129" t="s">
        <v>143</v>
      </c>
      <c r="K137" s="130">
        <v>3.072</v>
      </c>
      <c r="L137" s="194">
        <v>0</v>
      </c>
      <c r="M137" s="193"/>
      <c r="N137" s="195">
        <f>ROUND($L$137*$K$137,3)</f>
        <v>0</v>
      </c>
      <c r="O137" s="193"/>
      <c r="P137" s="193"/>
      <c r="Q137" s="193"/>
      <c r="R137" s="23"/>
      <c r="T137" s="131"/>
      <c r="U137" s="29" t="s">
        <v>40</v>
      </c>
      <c r="V137" s="132">
        <v>0.581</v>
      </c>
      <c r="W137" s="132">
        <f>$V$137*$K$137</f>
        <v>1.784832</v>
      </c>
      <c r="X137" s="132">
        <v>2.19306</v>
      </c>
      <c r="Y137" s="132">
        <f>$X$137*$K$137</f>
        <v>6.7370803200000005</v>
      </c>
      <c r="Z137" s="132">
        <v>0</v>
      </c>
      <c r="AA137" s="133">
        <f>$Z$137*$K$137</f>
        <v>0</v>
      </c>
      <c r="AR137" s="6" t="s">
        <v>140</v>
      </c>
      <c r="AT137" s="6" t="s">
        <v>136</v>
      </c>
      <c r="AU137" s="6" t="s">
        <v>113</v>
      </c>
      <c r="AY137" s="6" t="s">
        <v>135</v>
      </c>
      <c r="BE137" s="86">
        <f>IF($U$137="základná",$N$137,0)</f>
        <v>0</v>
      </c>
      <c r="BF137" s="86">
        <f>IF($U$137="znížená",$N$137,0)</f>
        <v>0</v>
      </c>
      <c r="BG137" s="86">
        <f>IF($U$137="zákl. prenesená",$N$137,0)</f>
        <v>0</v>
      </c>
      <c r="BH137" s="86">
        <f>IF($U$137="zníž. prenesená",$N$137,0)</f>
        <v>0</v>
      </c>
      <c r="BI137" s="86">
        <f>IF($U$137="nulová",$N$137,0)</f>
        <v>0</v>
      </c>
      <c r="BJ137" s="6" t="s">
        <v>113</v>
      </c>
      <c r="BK137" s="134">
        <f>ROUND($L$137*$K$137,3)</f>
        <v>0</v>
      </c>
      <c r="BL137" s="6" t="s">
        <v>140</v>
      </c>
    </row>
    <row r="138" spans="2:64" s="6" customFormat="1" ht="27" customHeight="1">
      <c r="B138" s="22"/>
      <c r="C138" s="127" t="s">
        <v>158</v>
      </c>
      <c r="D138" s="127" t="s">
        <v>136</v>
      </c>
      <c r="E138" s="128" t="s">
        <v>190</v>
      </c>
      <c r="F138" s="192" t="s">
        <v>191</v>
      </c>
      <c r="G138" s="193"/>
      <c r="H138" s="193"/>
      <c r="I138" s="193"/>
      <c r="J138" s="129" t="s">
        <v>147</v>
      </c>
      <c r="K138" s="130">
        <v>2.88</v>
      </c>
      <c r="L138" s="194">
        <v>0</v>
      </c>
      <c r="M138" s="193"/>
      <c r="N138" s="195">
        <f>ROUND($L$138*$K$138,3)</f>
        <v>0</v>
      </c>
      <c r="O138" s="193"/>
      <c r="P138" s="193"/>
      <c r="Q138" s="193"/>
      <c r="R138" s="23"/>
      <c r="T138" s="131"/>
      <c r="U138" s="29" t="s">
        <v>40</v>
      </c>
      <c r="V138" s="132">
        <v>1.052</v>
      </c>
      <c r="W138" s="132">
        <f>$V$138*$K$138</f>
        <v>3.02976</v>
      </c>
      <c r="X138" s="132">
        <v>0.00407</v>
      </c>
      <c r="Y138" s="132">
        <f>$X$138*$K$138</f>
        <v>0.011721599999999999</v>
      </c>
      <c r="Z138" s="132">
        <v>0</v>
      </c>
      <c r="AA138" s="133">
        <f>$Z$138*$K$138</f>
        <v>0</v>
      </c>
      <c r="AR138" s="6" t="s">
        <v>140</v>
      </c>
      <c r="AT138" s="6" t="s">
        <v>136</v>
      </c>
      <c r="AU138" s="6" t="s">
        <v>113</v>
      </c>
      <c r="AY138" s="6" t="s">
        <v>135</v>
      </c>
      <c r="BE138" s="86">
        <f>IF($U$138="základná",$N$138,0)</f>
        <v>0</v>
      </c>
      <c r="BF138" s="86">
        <f>IF($U$138="znížená",$N$138,0)</f>
        <v>0</v>
      </c>
      <c r="BG138" s="86">
        <f>IF($U$138="zákl. prenesená",$N$138,0)</f>
        <v>0</v>
      </c>
      <c r="BH138" s="86">
        <f>IF($U$138="zníž. prenesená",$N$138,0)</f>
        <v>0</v>
      </c>
      <c r="BI138" s="86">
        <f>IF($U$138="nulová",$N$138,0)</f>
        <v>0</v>
      </c>
      <c r="BJ138" s="6" t="s">
        <v>113</v>
      </c>
      <c r="BK138" s="134">
        <f>ROUND($L$138*$K$138,3)</f>
        <v>0</v>
      </c>
      <c r="BL138" s="6" t="s">
        <v>140</v>
      </c>
    </row>
    <row r="139" spans="2:64" s="6" customFormat="1" ht="27" customHeight="1">
      <c r="B139" s="22"/>
      <c r="C139" s="127" t="s">
        <v>157</v>
      </c>
      <c r="D139" s="127" t="s">
        <v>136</v>
      </c>
      <c r="E139" s="128" t="s">
        <v>192</v>
      </c>
      <c r="F139" s="192" t="s">
        <v>193</v>
      </c>
      <c r="G139" s="193"/>
      <c r="H139" s="193"/>
      <c r="I139" s="193"/>
      <c r="J139" s="129" t="s">
        <v>147</v>
      </c>
      <c r="K139" s="130">
        <v>2.88</v>
      </c>
      <c r="L139" s="194">
        <v>0</v>
      </c>
      <c r="M139" s="193"/>
      <c r="N139" s="195">
        <f>ROUND($L$139*$K$139,3)</f>
        <v>0</v>
      </c>
      <c r="O139" s="193"/>
      <c r="P139" s="193"/>
      <c r="Q139" s="193"/>
      <c r="R139" s="23"/>
      <c r="T139" s="131"/>
      <c r="U139" s="29" t="s">
        <v>40</v>
      </c>
      <c r="V139" s="132">
        <v>0.43</v>
      </c>
      <c r="W139" s="132">
        <f>$V$139*$K$139</f>
        <v>1.2384</v>
      </c>
      <c r="X139" s="132">
        <v>0</v>
      </c>
      <c r="Y139" s="132">
        <f>$X$139*$K$139</f>
        <v>0</v>
      </c>
      <c r="Z139" s="132">
        <v>0</v>
      </c>
      <c r="AA139" s="133">
        <f>$Z$139*$K$139</f>
        <v>0</v>
      </c>
      <c r="AR139" s="6" t="s">
        <v>140</v>
      </c>
      <c r="AT139" s="6" t="s">
        <v>136</v>
      </c>
      <c r="AU139" s="6" t="s">
        <v>113</v>
      </c>
      <c r="AY139" s="6" t="s">
        <v>135</v>
      </c>
      <c r="BE139" s="86">
        <f>IF($U$139="základná",$N$139,0)</f>
        <v>0</v>
      </c>
      <c r="BF139" s="86">
        <f>IF($U$139="znížená",$N$139,0)</f>
        <v>0</v>
      </c>
      <c r="BG139" s="86">
        <f>IF($U$139="zákl. prenesená",$N$139,0)</f>
        <v>0</v>
      </c>
      <c r="BH139" s="86">
        <f>IF($U$139="zníž. prenesená",$N$139,0)</f>
        <v>0</v>
      </c>
      <c r="BI139" s="86">
        <f>IF($U$139="nulová",$N$139,0)</f>
        <v>0</v>
      </c>
      <c r="BJ139" s="6" t="s">
        <v>113</v>
      </c>
      <c r="BK139" s="134">
        <f>ROUND($L$139*$K$139,3)</f>
        <v>0</v>
      </c>
      <c r="BL139" s="6" t="s">
        <v>140</v>
      </c>
    </row>
    <row r="140" spans="2:63" s="117" customFormat="1" ht="30.75" customHeight="1">
      <c r="B140" s="118"/>
      <c r="D140" s="126" t="s">
        <v>176</v>
      </c>
      <c r="N140" s="204">
        <f>$BK$140</f>
        <v>0</v>
      </c>
      <c r="O140" s="203"/>
      <c r="P140" s="203"/>
      <c r="Q140" s="203"/>
      <c r="R140" s="121"/>
      <c r="T140" s="122"/>
      <c r="W140" s="123">
        <f>SUM($W$141:$W$142)</f>
        <v>26.375999999999998</v>
      </c>
      <c r="Y140" s="123">
        <f>SUM($Y$141:$Y$142)</f>
        <v>6.138</v>
      </c>
      <c r="AA140" s="124">
        <f>SUM($AA$141:$AA$142)</f>
        <v>0</v>
      </c>
      <c r="AR140" s="120" t="s">
        <v>80</v>
      </c>
      <c r="AT140" s="120" t="s">
        <v>72</v>
      </c>
      <c r="AU140" s="120" t="s">
        <v>80</v>
      </c>
      <c r="AY140" s="120" t="s">
        <v>135</v>
      </c>
      <c r="BK140" s="125">
        <f>SUM($BK$141:$BK$142)</f>
        <v>0</v>
      </c>
    </row>
    <row r="141" spans="2:64" s="6" customFormat="1" ht="27" customHeight="1">
      <c r="B141" s="22"/>
      <c r="C141" s="127" t="s">
        <v>163</v>
      </c>
      <c r="D141" s="127" t="s">
        <v>136</v>
      </c>
      <c r="E141" s="128" t="s">
        <v>194</v>
      </c>
      <c r="F141" s="192" t="s">
        <v>195</v>
      </c>
      <c r="G141" s="193"/>
      <c r="H141" s="193"/>
      <c r="I141" s="193"/>
      <c r="J141" s="129" t="s">
        <v>147</v>
      </c>
      <c r="K141" s="130">
        <v>24</v>
      </c>
      <c r="L141" s="194">
        <v>0</v>
      </c>
      <c r="M141" s="193"/>
      <c r="N141" s="195">
        <f>ROUND($L$141*$K$141,3)</f>
        <v>0</v>
      </c>
      <c r="O141" s="193"/>
      <c r="P141" s="193"/>
      <c r="Q141" s="193"/>
      <c r="R141" s="23"/>
      <c r="T141" s="131"/>
      <c r="U141" s="29" t="s">
        <v>40</v>
      </c>
      <c r="V141" s="132">
        <v>1.099</v>
      </c>
      <c r="W141" s="132">
        <f>$V$141*$K$141</f>
        <v>26.375999999999998</v>
      </c>
      <c r="X141" s="132">
        <v>0.112</v>
      </c>
      <c r="Y141" s="132">
        <f>$X$141*$K$141</f>
        <v>2.688</v>
      </c>
      <c r="Z141" s="132">
        <v>0</v>
      </c>
      <c r="AA141" s="133">
        <f>$Z$141*$K$141</f>
        <v>0</v>
      </c>
      <c r="AR141" s="6" t="s">
        <v>140</v>
      </c>
      <c r="AT141" s="6" t="s">
        <v>136</v>
      </c>
      <c r="AU141" s="6" t="s">
        <v>113</v>
      </c>
      <c r="AY141" s="6" t="s">
        <v>135</v>
      </c>
      <c r="BE141" s="86">
        <f>IF($U$141="základná",$N$141,0)</f>
        <v>0</v>
      </c>
      <c r="BF141" s="86">
        <f>IF($U$141="znížená",$N$141,0)</f>
        <v>0</v>
      </c>
      <c r="BG141" s="86">
        <f>IF($U$141="zákl. prenesená",$N$141,0)</f>
        <v>0</v>
      </c>
      <c r="BH141" s="86">
        <f>IF($U$141="zníž. prenesená",$N$141,0)</f>
        <v>0</v>
      </c>
      <c r="BI141" s="86">
        <f>IF($U$141="nulová",$N$141,0)</f>
        <v>0</v>
      </c>
      <c r="BJ141" s="6" t="s">
        <v>113</v>
      </c>
      <c r="BK141" s="134">
        <f>ROUND($L$141*$K$141,3)</f>
        <v>0</v>
      </c>
      <c r="BL141" s="6" t="s">
        <v>140</v>
      </c>
    </row>
    <row r="142" spans="2:64" s="6" customFormat="1" ht="15.75" customHeight="1">
      <c r="B142" s="22"/>
      <c r="C142" s="135" t="s">
        <v>166</v>
      </c>
      <c r="D142" s="135" t="s">
        <v>154</v>
      </c>
      <c r="E142" s="136" t="s">
        <v>196</v>
      </c>
      <c r="F142" s="196" t="s">
        <v>197</v>
      </c>
      <c r="G142" s="197"/>
      <c r="H142" s="197"/>
      <c r="I142" s="197"/>
      <c r="J142" s="137" t="s">
        <v>147</v>
      </c>
      <c r="K142" s="138">
        <v>25</v>
      </c>
      <c r="L142" s="198">
        <v>0</v>
      </c>
      <c r="M142" s="197"/>
      <c r="N142" s="199">
        <f>ROUND($L$142*$K$142,3)</f>
        <v>0</v>
      </c>
      <c r="O142" s="193"/>
      <c r="P142" s="193"/>
      <c r="Q142" s="193"/>
      <c r="R142" s="23"/>
      <c r="T142" s="131"/>
      <c r="U142" s="29" t="s">
        <v>40</v>
      </c>
      <c r="V142" s="132">
        <v>0</v>
      </c>
      <c r="W142" s="132">
        <f>$V$142*$K$142</f>
        <v>0</v>
      </c>
      <c r="X142" s="132">
        <v>0.138</v>
      </c>
      <c r="Y142" s="132">
        <f>$X$142*$K$142</f>
        <v>3.45</v>
      </c>
      <c r="Z142" s="132">
        <v>0</v>
      </c>
      <c r="AA142" s="133">
        <f>$Z$142*$K$142</f>
        <v>0</v>
      </c>
      <c r="AR142" s="6" t="s">
        <v>157</v>
      </c>
      <c r="AT142" s="6" t="s">
        <v>154</v>
      </c>
      <c r="AU142" s="6" t="s">
        <v>113</v>
      </c>
      <c r="AY142" s="6" t="s">
        <v>135</v>
      </c>
      <c r="BE142" s="86">
        <f>IF($U$142="základná",$N$142,0)</f>
        <v>0</v>
      </c>
      <c r="BF142" s="86">
        <f>IF($U$142="znížená",$N$142,0)</f>
        <v>0</v>
      </c>
      <c r="BG142" s="86">
        <f>IF($U$142="zákl. prenesená",$N$142,0)</f>
        <v>0</v>
      </c>
      <c r="BH142" s="86">
        <f>IF($U$142="zníž. prenesená",$N$142,0)</f>
        <v>0</v>
      </c>
      <c r="BI142" s="86">
        <f>IF($U$142="nulová",$N$142,0)</f>
        <v>0</v>
      </c>
      <c r="BJ142" s="6" t="s">
        <v>113</v>
      </c>
      <c r="BK142" s="134">
        <f>ROUND($L$142*$K$142,3)</f>
        <v>0</v>
      </c>
      <c r="BL142" s="6" t="s">
        <v>140</v>
      </c>
    </row>
    <row r="143" spans="2:63" s="117" customFormat="1" ht="30.75" customHeight="1">
      <c r="B143" s="118"/>
      <c r="D143" s="126" t="s">
        <v>177</v>
      </c>
      <c r="N143" s="204">
        <f>$BK$143</f>
        <v>0</v>
      </c>
      <c r="O143" s="203"/>
      <c r="P143" s="203"/>
      <c r="Q143" s="203"/>
      <c r="R143" s="121"/>
      <c r="T143" s="122"/>
      <c r="W143" s="123">
        <f>SUM($W$144:$W$147)</f>
        <v>13.502496</v>
      </c>
      <c r="Y143" s="123">
        <f>SUM($Y$144:$Y$147)</f>
        <v>7.718921280000001</v>
      </c>
      <c r="AA143" s="124">
        <f>SUM($AA$144:$AA$147)</f>
        <v>0</v>
      </c>
      <c r="AR143" s="120" t="s">
        <v>80</v>
      </c>
      <c r="AT143" s="120" t="s">
        <v>72</v>
      </c>
      <c r="AU143" s="120" t="s">
        <v>80</v>
      </c>
      <c r="AY143" s="120" t="s">
        <v>135</v>
      </c>
      <c r="BK143" s="125">
        <f>SUM($BK$144:$BK$147)</f>
        <v>0</v>
      </c>
    </row>
    <row r="144" spans="2:64" s="6" customFormat="1" ht="27" customHeight="1">
      <c r="B144" s="22"/>
      <c r="C144" s="127" t="s">
        <v>169</v>
      </c>
      <c r="D144" s="127" t="s">
        <v>136</v>
      </c>
      <c r="E144" s="128" t="s">
        <v>198</v>
      </c>
      <c r="F144" s="192" t="s">
        <v>199</v>
      </c>
      <c r="G144" s="193"/>
      <c r="H144" s="193"/>
      <c r="I144" s="193"/>
      <c r="J144" s="129" t="s">
        <v>143</v>
      </c>
      <c r="K144" s="130">
        <v>3.36</v>
      </c>
      <c r="L144" s="194">
        <v>0</v>
      </c>
      <c r="M144" s="193"/>
      <c r="N144" s="195">
        <f>ROUND($L$144*$K$144,3)</f>
        <v>0</v>
      </c>
      <c r="O144" s="193"/>
      <c r="P144" s="193"/>
      <c r="Q144" s="193"/>
      <c r="R144" s="23"/>
      <c r="T144" s="131"/>
      <c r="U144" s="29" t="s">
        <v>40</v>
      </c>
      <c r="V144" s="132">
        <v>2.322</v>
      </c>
      <c r="W144" s="132">
        <f>$V$144*$K$144</f>
        <v>7.80192</v>
      </c>
      <c r="X144" s="132">
        <v>2.23715</v>
      </c>
      <c r="Y144" s="132">
        <f>$X$144*$K$144</f>
        <v>7.516824000000001</v>
      </c>
      <c r="Z144" s="132">
        <v>0</v>
      </c>
      <c r="AA144" s="133">
        <f>$Z$144*$K$144</f>
        <v>0</v>
      </c>
      <c r="AR144" s="6" t="s">
        <v>140</v>
      </c>
      <c r="AT144" s="6" t="s">
        <v>136</v>
      </c>
      <c r="AU144" s="6" t="s">
        <v>113</v>
      </c>
      <c r="AY144" s="6" t="s">
        <v>135</v>
      </c>
      <c r="BE144" s="86">
        <f>IF($U$144="základná",$N$144,0)</f>
        <v>0</v>
      </c>
      <c r="BF144" s="86">
        <f>IF($U$144="znížená",$N$144,0)</f>
        <v>0</v>
      </c>
      <c r="BG144" s="86">
        <f>IF($U$144="zákl. prenesená",$N$144,0)</f>
        <v>0</v>
      </c>
      <c r="BH144" s="86">
        <f>IF($U$144="zníž. prenesená",$N$144,0)</f>
        <v>0</v>
      </c>
      <c r="BI144" s="86">
        <f>IF($U$144="nulová",$N$144,0)</f>
        <v>0</v>
      </c>
      <c r="BJ144" s="6" t="s">
        <v>113</v>
      </c>
      <c r="BK144" s="134">
        <f>ROUND($L$144*$K$144,3)</f>
        <v>0</v>
      </c>
      <c r="BL144" s="6" t="s">
        <v>140</v>
      </c>
    </row>
    <row r="145" spans="2:64" s="6" customFormat="1" ht="39" customHeight="1">
      <c r="B145" s="22"/>
      <c r="C145" s="127" t="s">
        <v>200</v>
      </c>
      <c r="D145" s="127" t="s">
        <v>136</v>
      </c>
      <c r="E145" s="128" t="s">
        <v>201</v>
      </c>
      <c r="F145" s="192" t="s">
        <v>202</v>
      </c>
      <c r="G145" s="193"/>
      <c r="H145" s="193"/>
      <c r="I145" s="193"/>
      <c r="J145" s="129" t="s">
        <v>143</v>
      </c>
      <c r="K145" s="130">
        <v>3.36</v>
      </c>
      <c r="L145" s="194">
        <v>0</v>
      </c>
      <c r="M145" s="193"/>
      <c r="N145" s="195">
        <f>ROUND($L$145*$K$145,3)</f>
        <v>0</v>
      </c>
      <c r="O145" s="193"/>
      <c r="P145" s="193"/>
      <c r="Q145" s="193"/>
      <c r="R145" s="23"/>
      <c r="T145" s="131"/>
      <c r="U145" s="29" t="s">
        <v>40</v>
      </c>
      <c r="V145" s="132">
        <v>0.696</v>
      </c>
      <c r="W145" s="132">
        <f>$V$145*$K$145</f>
        <v>2.3385599999999998</v>
      </c>
      <c r="X145" s="132">
        <v>0</v>
      </c>
      <c r="Y145" s="132">
        <f>$X$145*$K$145</f>
        <v>0</v>
      </c>
      <c r="Z145" s="132">
        <v>0</v>
      </c>
      <c r="AA145" s="133">
        <f>$Z$145*$K$145</f>
        <v>0</v>
      </c>
      <c r="AR145" s="6" t="s">
        <v>140</v>
      </c>
      <c r="AT145" s="6" t="s">
        <v>136</v>
      </c>
      <c r="AU145" s="6" t="s">
        <v>113</v>
      </c>
      <c r="AY145" s="6" t="s">
        <v>135</v>
      </c>
      <c r="BE145" s="86">
        <f>IF($U$145="základná",$N$145,0)</f>
        <v>0</v>
      </c>
      <c r="BF145" s="86">
        <f>IF($U$145="znížená",$N$145,0)</f>
        <v>0</v>
      </c>
      <c r="BG145" s="86">
        <f>IF($U$145="zákl. prenesená",$N$145,0)</f>
        <v>0</v>
      </c>
      <c r="BH145" s="86">
        <f>IF($U$145="zníž. prenesená",$N$145,0)</f>
        <v>0</v>
      </c>
      <c r="BI145" s="86">
        <f>IF($U$145="nulová",$N$145,0)</f>
        <v>0</v>
      </c>
      <c r="BJ145" s="6" t="s">
        <v>113</v>
      </c>
      <c r="BK145" s="134">
        <f>ROUND($L$145*$K$145,3)</f>
        <v>0</v>
      </c>
      <c r="BL145" s="6" t="s">
        <v>140</v>
      </c>
    </row>
    <row r="146" spans="2:64" s="6" customFormat="1" ht="39" customHeight="1">
      <c r="B146" s="22"/>
      <c r="C146" s="127" t="s">
        <v>203</v>
      </c>
      <c r="D146" s="127" t="s">
        <v>136</v>
      </c>
      <c r="E146" s="128" t="s">
        <v>204</v>
      </c>
      <c r="F146" s="192" t="s">
        <v>205</v>
      </c>
      <c r="G146" s="193"/>
      <c r="H146" s="193"/>
      <c r="I146" s="193"/>
      <c r="J146" s="129" t="s">
        <v>143</v>
      </c>
      <c r="K146" s="130">
        <v>3.36</v>
      </c>
      <c r="L146" s="194">
        <v>0</v>
      </c>
      <c r="M146" s="193"/>
      <c r="N146" s="195">
        <f>ROUND($L$146*$K$146,3)</f>
        <v>0</v>
      </c>
      <c r="O146" s="193"/>
      <c r="P146" s="193"/>
      <c r="Q146" s="193"/>
      <c r="R146" s="23"/>
      <c r="T146" s="131"/>
      <c r="U146" s="29" t="s">
        <v>40</v>
      </c>
      <c r="V146" s="132">
        <v>0.212</v>
      </c>
      <c r="W146" s="132">
        <f>$V$146*$K$146</f>
        <v>0.71232</v>
      </c>
      <c r="X146" s="132">
        <v>0</v>
      </c>
      <c r="Y146" s="132">
        <f>$X$146*$K$146</f>
        <v>0</v>
      </c>
      <c r="Z146" s="132">
        <v>0</v>
      </c>
      <c r="AA146" s="133">
        <f>$Z$146*$K$146</f>
        <v>0</v>
      </c>
      <c r="AR146" s="6" t="s">
        <v>140</v>
      </c>
      <c r="AT146" s="6" t="s">
        <v>136</v>
      </c>
      <c r="AU146" s="6" t="s">
        <v>113</v>
      </c>
      <c r="AY146" s="6" t="s">
        <v>135</v>
      </c>
      <c r="BE146" s="86">
        <f>IF($U$146="základná",$N$146,0)</f>
        <v>0</v>
      </c>
      <c r="BF146" s="86">
        <f>IF($U$146="znížená",$N$146,0)</f>
        <v>0</v>
      </c>
      <c r="BG146" s="86">
        <f>IF($U$146="zákl. prenesená",$N$146,0)</f>
        <v>0</v>
      </c>
      <c r="BH146" s="86">
        <f>IF($U$146="zníž. prenesená",$N$146,0)</f>
        <v>0</v>
      </c>
      <c r="BI146" s="86">
        <f>IF($U$146="nulová",$N$146,0)</f>
        <v>0</v>
      </c>
      <c r="BJ146" s="6" t="s">
        <v>113</v>
      </c>
      <c r="BK146" s="134">
        <f>ROUND($L$146*$K$146,3)</f>
        <v>0</v>
      </c>
      <c r="BL146" s="6" t="s">
        <v>140</v>
      </c>
    </row>
    <row r="147" spans="2:64" s="6" customFormat="1" ht="39" customHeight="1">
      <c r="B147" s="22"/>
      <c r="C147" s="127" t="s">
        <v>206</v>
      </c>
      <c r="D147" s="127" t="s">
        <v>136</v>
      </c>
      <c r="E147" s="128" t="s">
        <v>207</v>
      </c>
      <c r="F147" s="192" t="s">
        <v>208</v>
      </c>
      <c r="G147" s="193"/>
      <c r="H147" s="193"/>
      <c r="I147" s="193"/>
      <c r="J147" s="129" t="s">
        <v>172</v>
      </c>
      <c r="K147" s="130">
        <v>0.168</v>
      </c>
      <c r="L147" s="194">
        <v>0</v>
      </c>
      <c r="M147" s="193"/>
      <c r="N147" s="195">
        <f>ROUND($L$147*$K$147,3)</f>
        <v>0</v>
      </c>
      <c r="O147" s="193"/>
      <c r="P147" s="193"/>
      <c r="Q147" s="193"/>
      <c r="R147" s="23"/>
      <c r="T147" s="131"/>
      <c r="U147" s="29" t="s">
        <v>40</v>
      </c>
      <c r="V147" s="132">
        <v>15.772</v>
      </c>
      <c r="W147" s="132">
        <f>$V$147*$K$147</f>
        <v>2.649696</v>
      </c>
      <c r="X147" s="132">
        <v>1.20296</v>
      </c>
      <c r="Y147" s="132">
        <f>$X$147*$K$147</f>
        <v>0.20209728000000002</v>
      </c>
      <c r="Z147" s="132">
        <v>0</v>
      </c>
      <c r="AA147" s="133">
        <f>$Z$147*$K$147</f>
        <v>0</v>
      </c>
      <c r="AR147" s="6" t="s">
        <v>140</v>
      </c>
      <c r="AT147" s="6" t="s">
        <v>136</v>
      </c>
      <c r="AU147" s="6" t="s">
        <v>113</v>
      </c>
      <c r="AY147" s="6" t="s">
        <v>135</v>
      </c>
      <c r="BE147" s="86">
        <f>IF($U$147="základná",$N$147,0)</f>
        <v>0</v>
      </c>
      <c r="BF147" s="86">
        <f>IF($U$147="znížená",$N$147,0)</f>
        <v>0</v>
      </c>
      <c r="BG147" s="86">
        <f>IF($U$147="zákl. prenesená",$N$147,0)</f>
        <v>0</v>
      </c>
      <c r="BH147" s="86">
        <f>IF($U$147="zníž. prenesená",$N$147,0)</f>
        <v>0</v>
      </c>
      <c r="BI147" s="86">
        <f>IF($U$147="nulová",$N$147,0)</f>
        <v>0</v>
      </c>
      <c r="BJ147" s="6" t="s">
        <v>113</v>
      </c>
      <c r="BK147" s="134">
        <f>ROUND($L$147*$K$147,3)</f>
        <v>0</v>
      </c>
      <c r="BL147" s="6" t="s">
        <v>140</v>
      </c>
    </row>
    <row r="148" spans="2:63" s="117" customFormat="1" ht="30.75" customHeight="1">
      <c r="B148" s="118"/>
      <c r="D148" s="126" t="s">
        <v>178</v>
      </c>
      <c r="N148" s="204">
        <f>$BK$148</f>
        <v>0</v>
      </c>
      <c r="O148" s="203"/>
      <c r="P148" s="203"/>
      <c r="Q148" s="203"/>
      <c r="R148" s="121"/>
      <c r="T148" s="122"/>
      <c r="W148" s="123">
        <f>SUM($W$149:$W$153)</f>
        <v>11.43012</v>
      </c>
      <c r="Y148" s="123">
        <f>SUM($Y$149:$Y$153)</f>
        <v>3.0983</v>
      </c>
      <c r="AA148" s="124">
        <f>SUM($AA$149:$AA$153)</f>
        <v>0</v>
      </c>
      <c r="AR148" s="120" t="s">
        <v>80</v>
      </c>
      <c r="AT148" s="120" t="s">
        <v>72</v>
      </c>
      <c r="AU148" s="120" t="s">
        <v>80</v>
      </c>
      <c r="AY148" s="120" t="s">
        <v>135</v>
      </c>
      <c r="BK148" s="125">
        <f>SUM($BK$149:$BK$153)</f>
        <v>0</v>
      </c>
    </row>
    <row r="149" spans="2:64" s="6" customFormat="1" ht="51" customHeight="1">
      <c r="B149" s="22"/>
      <c r="C149" s="127" t="s">
        <v>209</v>
      </c>
      <c r="D149" s="127" t="s">
        <v>136</v>
      </c>
      <c r="E149" s="128" t="s">
        <v>210</v>
      </c>
      <c r="F149" s="192" t="s">
        <v>211</v>
      </c>
      <c r="G149" s="193"/>
      <c r="H149" s="193"/>
      <c r="I149" s="193"/>
      <c r="J149" s="129" t="s">
        <v>212</v>
      </c>
      <c r="K149" s="130">
        <v>20</v>
      </c>
      <c r="L149" s="194">
        <v>0</v>
      </c>
      <c r="M149" s="193"/>
      <c r="N149" s="195">
        <f>ROUND($L$149*$K$149,3)</f>
        <v>0</v>
      </c>
      <c r="O149" s="193"/>
      <c r="P149" s="193"/>
      <c r="Q149" s="193"/>
      <c r="R149" s="23"/>
      <c r="T149" s="131"/>
      <c r="U149" s="29" t="s">
        <v>40</v>
      </c>
      <c r="V149" s="132">
        <v>0.204</v>
      </c>
      <c r="W149" s="132">
        <f>$V$149*$K$149</f>
        <v>4.08</v>
      </c>
      <c r="X149" s="132">
        <v>0.12586</v>
      </c>
      <c r="Y149" s="132">
        <f>$X$149*$K$149</f>
        <v>2.5172</v>
      </c>
      <c r="Z149" s="132">
        <v>0</v>
      </c>
      <c r="AA149" s="133">
        <f>$Z$149*$K$149</f>
        <v>0</v>
      </c>
      <c r="AR149" s="6" t="s">
        <v>140</v>
      </c>
      <c r="AT149" s="6" t="s">
        <v>136</v>
      </c>
      <c r="AU149" s="6" t="s">
        <v>113</v>
      </c>
      <c r="AY149" s="6" t="s">
        <v>135</v>
      </c>
      <c r="BE149" s="86">
        <f>IF($U$149="základná",$N$149,0)</f>
        <v>0</v>
      </c>
      <c r="BF149" s="86">
        <f>IF($U$149="znížená",$N$149,0)</f>
        <v>0</v>
      </c>
      <c r="BG149" s="86">
        <f>IF($U$149="zákl. prenesená",$N$149,0)</f>
        <v>0</v>
      </c>
      <c r="BH149" s="86">
        <f>IF($U$149="zníž. prenesená",$N$149,0)</f>
        <v>0</v>
      </c>
      <c r="BI149" s="86">
        <f>IF($U$149="nulová",$N$149,0)</f>
        <v>0</v>
      </c>
      <c r="BJ149" s="6" t="s">
        <v>113</v>
      </c>
      <c r="BK149" s="134">
        <f>ROUND($L$149*$K$149,3)</f>
        <v>0</v>
      </c>
      <c r="BL149" s="6" t="s">
        <v>140</v>
      </c>
    </row>
    <row r="150" spans="2:64" s="6" customFormat="1" ht="27" customHeight="1">
      <c r="B150" s="22"/>
      <c r="C150" s="135" t="s">
        <v>213</v>
      </c>
      <c r="D150" s="135" t="s">
        <v>154</v>
      </c>
      <c r="E150" s="136" t="s">
        <v>214</v>
      </c>
      <c r="F150" s="196" t="s">
        <v>215</v>
      </c>
      <c r="G150" s="197"/>
      <c r="H150" s="197"/>
      <c r="I150" s="197"/>
      <c r="J150" s="137" t="s">
        <v>139</v>
      </c>
      <c r="K150" s="138">
        <v>21</v>
      </c>
      <c r="L150" s="198">
        <v>0</v>
      </c>
      <c r="M150" s="197"/>
      <c r="N150" s="199">
        <f>ROUND($L$150*$K$150,3)</f>
        <v>0</v>
      </c>
      <c r="O150" s="193"/>
      <c r="P150" s="193"/>
      <c r="Q150" s="193"/>
      <c r="R150" s="23"/>
      <c r="T150" s="131"/>
      <c r="U150" s="29" t="s">
        <v>40</v>
      </c>
      <c r="V150" s="132">
        <v>0</v>
      </c>
      <c r="W150" s="132">
        <f>$V$150*$K$150</f>
        <v>0</v>
      </c>
      <c r="X150" s="132">
        <v>0.023</v>
      </c>
      <c r="Y150" s="132">
        <f>$X$150*$K$150</f>
        <v>0.483</v>
      </c>
      <c r="Z150" s="132">
        <v>0</v>
      </c>
      <c r="AA150" s="133">
        <f>$Z$150*$K$150</f>
        <v>0</v>
      </c>
      <c r="AR150" s="6" t="s">
        <v>157</v>
      </c>
      <c r="AT150" s="6" t="s">
        <v>154</v>
      </c>
      <c r="AU150" s="6" t="s">
        <v>113</v>
      </c>
      <c r="AY150" s="6" t="s">
        <v>135</v>
      </c>
      <c r="BE150" s="86">
        <f>IF($U$150="základná",$N$150,0)</f>
        <v>0</v>
      </c>
      <c r="BF150" s="86">
        <f>IF($U$150="znížená",$N$150,0)</f>
        <v>0</v>
      </c>
      <c r="BG150" s="86">
        <f>IF($U$150="zákl. prenesená",$N$150,0)</f>
        <v>0</v>
      </c>
      <c r="BH150" s="86">
        <f>IF($U$150="zníž. prenesená",$N$150,0)</f>
        <v>0</v>
      </c>
      <c r="BI150" s="86">
        <f>IF($U$150="nulová",$N$150,0)</f>
        <v>0</v>
      </c>
      <c r="BJ150" s="6" t="s">
        <v>113</v>
      </c>
      <c r="BK150" s="134">
        <f>ROUND($L$150*$K$150,3)</f>
        <v>0</v>
      </c>
      <c r="BL150" s="6" t="s">
        <v>140</v>
      </c>
    </row>
    <row r="151" spans="2:64" s="6" customFormat="1" ht="27" customHeight="1">
      <c r="B151" s="22"/>
      <c r="C151" s="127" t="s">
        <v>216</v>
      </c>
      <c r="D151" s="127" t="s">
        <v>136</v>
      </c>
      <c r="E151" s="128" t="s">
        <v>217</v>
      </c>
      <c r="F151" s="192" t="s">
        <v>218</v>
      </c>
      <c r="G151" s="193"/>
      <c r="H151" s="193"/>
      <c r="I151" s="193"/>
      <c r="J151" s="129" t="s">
        <v>147</v>
      </c>
      <c r="K151" s="130">
        <v>35</v>
      </c>
      <c r="L151" s="194">
        <v>0</v>
      </c>
      <c r="M151" s="193"/>
      <c r="N151" s="195">
        <f>ROUND($L$151*$K$151,3)</f>
        <v>0</v>
      </c>
      <c r="O151" s="193"/>
      <c r="P151" s="193"/>
      <c r="Q151" s="193"/>
      <c r="R151" s="23"/>
      <c r="T151" s="131"/>
      <c r="U151" s="29" t="s">
        <v>40</v>
      </c>
      <c r="V151" s="132">
        <v>0.138</v>
      </c>
      <c r="W151" s="132">
        <f>$V$151*$K$151</f>
        <v>4.83</v>
      </c>
      <c r="X151" s="132">
        <v>0.00192</v>
      </c>
      <c r="Y151" s="132">
        <f>$X$151*$K$151</f>
        <v>0.0672</v>
      </c>
      <c r="Z151" s="132">
        <v>0</v>
      </c>
      <c r="AA151" s="133">
        <f>$Z$151*$K$151</f>
        <v>0</v>
      </c>
      <c r="AR151" s="6" t="s">
        <v>140</v>
      </c>
      <c r="AT151" s="6" t="s">
        <v>136</v>
      </c>
      <c r="AU151" s="6" t="s">
        <v>113</v>
      </c>
      <c r="AY151" s="6" t="s">
        <v>135</v>
      </c>
      <c r="BE151" s="86">
        <f>IF($U$151="základná",$N$151,0)</f>
        <v>0</v>
      </c>
      <c r="BF151" s="86">
        <f>IF($U$151="znížená",$N$151,0)</f>
        <v>0</v>
      </c>
      <c r="BG151" s="86">
        <f>IF($U$151="zákl. prenesená",$N$151,0)</f>
        <v>0</v>
      </c>
      <c r="BH151" s="86">
        <f>IF($U$151="zníž. prenesená",$N$151,0)</f>
        <v>0</v>
      </c>
      <c r="BI151" s="86">
        <f>IF($U$151="nulová",$N$151,0)</f>
        <v>0</v>
      </c>
      <c r="BJ151" s="6" t="s">
        <v>113</v>
      </c>
      <c r="BK151" s="134">
        <f>ROUND($L$151*$K$151,3)</f>
        <v>0</v>
      </c>
      <c r="BL151" s="6" t="s">
        <v>140</v>
      </c>
    </row>
    <row r="152" spans="2:64" s="6" customFormat="1" ht="39" customHeight="1">
      <c r="B152" s="22"/>
      <c r="C152" s="127" t="s">
        <v>219</v>
      </c>
      <c r="D152" s="127" t="s">
        <v>136</v>
      </c>
      <c r="E152" s="128" t="s">
        <v>220</v>
      </c>
      <c r="F152" s="192" t="s">
        <v>221</v>
      </c>
      <c r="G152" s="193"/>
      <c r="H152" s="193"/>
      <c r="I152" s="193"/>
      <c r="J152" s="129" t="s">
        <v>139</v>
      </c>
      <c r="K152" s="130">
        <v>6</v>
      </c>
      <c r="L152" s="194">
        <v>0</v>
      </c>
      <c r="M152" s="193"/>
      <c r="N152" s="195">
        <f>ROUND($L$152*$K$152,3)</f>
        <v>0</v>
      </c>
      <c r="O152" s="193"/>
      <c r="P152" s="193"/>
      <c r="Q152" s="193"/>
      <c r="R152" s="23"/>
      <c r="T152" s="131"/>
      <c r="U152" s="29" t="s">
        <v>40</v>
      </c>
      <c r="V152" s="132">
        <v>0.42002</v>
      </c>
      <c r="W152" s="132">
        <f>$V$152*$K$152</f>
        <v>2.52012</v>
      </c>
      <c r="X152" s="132">
        <v>0.00015</v>
      </c>
      <c r="Y152" s="132">
        <f>$X$152*$K$152</f>
        <v>0.0009</v>
      </c>
      <c r="Z152" s="132">
        <v>0</v>
      </c>
      <c r="AA152" s="133">
        <f>$Z$152*$K$152</f>
        <v>0</v>
      </c>
      <c r="AR152" s="6" t="s">
        <v>140</v>
      </c>
      <c r="AT152" s="6" t="s">
        <v>136</v>
      </c>
      <c r="AU152" s="6" t="s">
        <v>113</v>
      </c>
      <c r="AY152" s="6" t="s">
        <v>135</v>
      </c>
      <c r="BE152" s="86">
        <f>IF($U$152="základná",$N$152,0)</f>
        <v>0</v>
      </c>
      <c r="BF152" s="86">
        <f>IF($U$152="znížená",$N$152,0)</f>
        <v>0</v>
      </c>
      <c r="BG152" s="86">
        <f>IF($U$152="zákl. prenesená",$N$152,0)</f>
        <v>0</v>
      </c>
      <c r="BH152" s="86">
        <f>IF($U$152="zníž. prenesená",$N$152,0)</f>
        <v>0</v>
      </c>
      <c r="BI152" s="86">
        <f>IF($U$152="nulová",$N$152,0)</f>
        <v>0</v>
      </c>
      <c r="BJ152" s="6" t="s">
        <v>113</v>
      </c>
      <c r="BK152" s="134">
        <f>ROUND($L$152*$K$152,3)</f>
        <v>0</v>
      </c>
      <c r="BL152" s="6" t="s">
        <v>140</v>
      </c>
    </row>
    <row r="153" spans="2:64" s="6" customFormat="1" ht="15.75" customHeight="1">
      <c r="B153" s="22"/>
      <c r="C153" s="135" t="s">
        <v>222</v>
      </c>
      <c r="D153" s="135" t="s">
        <v>154</v>
      </c>
      <c r="E153" s="136" t="s">
        <v>223</v>
      </c>
      <c r="F153" s="196" t="s">
        <v>224</v>
      </c>
      <c r="G153" s="197"/>
      <c r="H153" s="197"/>
      <c r="I153" s="197"/>
      <c r="J153" s="137" t="s">
        <v>139</v>
      </c>
      <c r="K153" s="138">
        <v>6</v>
      </c>
      <c r="L153" s="198">
        <v>0</v>
      </c>
      <c r="M153" s="197"/>
      <c r="N153" s="199">
        <f>ROUND($L$153*$K$153,3)</f>
        <v>0</v>
      </c>
      <c r="O153" s="193"/>
      <c r="P153" s="193"/>
      <c r="Q153" s="193"/>
      <c r="R153" s="23"/>
      <c r="T153" s="131"/>
      <c r="U153" s="29" t="s">
        <v>40</v>
      </c>
      <c r="V153" s="132">
        <v>0</v>
      </c>
      <c r="W153" s="132">
        <f>$V$153*$K$153</f>
        <v>0</v>
      </c>
      <c r="X153" s="132">
        <v>0.005</v>
      </c>
      <c r="Y153" s="132">
        <f>$X$153*$K$153</f>
        <v>0.03</v>
      </c>
      <c r="Z153" s="132">
        <v>0</v>
      </c>
      <c r="AA153" s="133">
        <f>$Z$153*$K$153</f>
        <v>0</v>
      </c>
      <c r="AR153" s="6" t="s">
        <v>157</v>
      </c>
      <c r="AT153" s="6" t="s">
        <v>154</v>
      </c>
      <c r="AU153" s="6" t="s">
        <v>113</v>
      </c>
      <c r="AY153" s="6" t="s">
        <v>135</v>
      </c>
      <c r="BE153" s="86">
        <f>IF($U$153="základná",$N$153,0)</f>
        <v>0</v>
      </c>
      <c r="BF153" s="86">
        <f>IF($U$153="znížená",$N$153,0)</f>
        <v>0</v>
      </c>
      <c r="BG153" s="86">
        <f>IF($U$153="zákl. prenesená",$N$153,0)</f>
        <v>0</v>
      </c>
      <c r="BH153" s="86">
        <f>IF($U$153="zníž. prenesená",$N$153,0)</f>
        <v>0</v>
      </c>
      <c r="BI153" s="86">
        <f>IF($U$153="nulová",$N$153,0)</f>
        <v>0</v>
      </c>
      <c r="BJ153" s="6" t="s">
        <v>113</v>
      </c>
      <c r="BK153" s="134">
        <f>ROUND($L$153*$K$153,3)</f>
        <v>0</v>
      </c>
      <c r="BL153" s="6" t="s">
        <v>140</v>
      </c>
    </row>
    <row r="154" spans="2:63" s="117" customFormat="1" ht="30.75" customHeight="1">
      <c r="B154" s="118"/>
      <c r="D154" s="126" t="s">
        <v>108</v>
      </c>
      <c r="N154" s="204">
        <f>$BK$154</f>
        <v>0</v>
      </c>
      <c r="O154" s="203"/>
      <c r="P154" s="203"/>
      <c r="Q154" s="203"/>
      <c r="R154" s="121"/>
      <c r="T154" s="122"/>
      <c r="W154" s="123">
        <f>$W$155</f>
        <v>0.91347</v>
      </c>
      <c r="Y154" s="123">
        <f>$Y$155</f>
        <v>0</v>
      </c>
      <c r="AA154" s="124">
        <f>$AA$155</f>
        <v>0</v>
      </c>
      <c r="AR154" s="120" t="s">
        <v>80</v>
      </c>
      <c r="AT154" s="120" t="s">
        <v>72</v>
      </c>
      <c r="AU154" s="120" t="s">
        <v>80</v>
      </c>
      <c r="AY154" s="120" t="s">
        <v>135</v>
      </c>
      <c r="BK154" s="125">
        <f>$BK$155</f>
        <v>0</v>
      </c>
    </row>
    <row r="155" spans="2:64" s="6" customFormat="1" ht="39" customHeight="1">
      <c r="B155" s="22"/>
      <c r="C155" s="127" t="s">
        <v>7</v>
      </c>
      <c r="D155" s="127" t="s">
        <v>136</v>
      </c>
      <c r="E155" s="128" t="s">
        <v>225</v>
      </c>
      <c r="F155" s="192" t="s">
        <v>226</v>
      </c>
      <c r="G155" s="193"/>
      <c r="H155" s="193"/>
      <c r="I155" s="193"/>
      <c r="J155" s="129" t="s">
        <v>172</v>
      </c>
      <c r="K155" s="130">
        <v>30.449</v>
      </c>
      <c r="L155" s="194">
        <v>0</v>
      </c>
      <c r="M155" s="193"/>
      <c r="N155" s="195">
        <f>ROUND($L$155*$K$155,3)</f>
        <v>0</v>
      </c>
      <c r="O155" s="193"/>
      <c r="P155" s="193"/>
      <c r="Q155" s="193"/>
      <c r="R155" s="23"/>
      <c r="T155" s="131"/>
      <c r="U155" s="29" t="s">
        <v>40</v>
      </c>
      <c r="V155" s="132">
        <v>0.03</v>
      </c>
      <c r="W155" s="132">
        <f>$V$155*$K$155</f>
        <v>0.91347</v>
      </c>
      <c r="X155" s="132">
        <v>0</v>
      </c>
      <c r="Y155" s="132">
        <f>$X$155*$K$155</f>
        <v>0</v>
      </c>
      <c r="Z155" s="132">
        <v>0</v>
      </c>
      <c r="AA155" s="133">
        <f>$Z$155*$K$155</f>
        <v>0</v>
      </c>
      <c r="AR155" s="6" t="s">
        <v>140</v>
      </c>
      <c r="AT155" s="6" t="s">
        <v>136</v>
      </c>
      <c r="AU155" s="6" t="s">
        <v>113</v>
      </c>
      <c r="AY155" s="6" t="s">
        <v>135</v>
      </c>
      <c r="BE155" s="86">
        <f>IF($U$155="základná",$N$155,0)</f>
        <v>0</v>
      </c>
      <c r="BF155" s="86">
        <f>IF($U$155="znížená",$N$155,0)</f>
        <v>0</v>
      </c>
      <c r="BG155" s="86">
        <f>IF($U$155="zákl. prenesená",$N$155,0)</f>
        <v>0</v>
      </c>
      <c r="BH155" s="86">
        <f>IF($U$155="zníž. prenesená",$N$155,0)</f>
        <v>0</v>
      </c>
      <c r="BI155" s="86">
        <f>IF($U$155="nulová",$N$155,0)</f>
        <v>0</v>
      </c>
      <c r="BJ155" s="6" t="s">
        <v>113</v>
      </c>
      <c r="BK155" s="134">
        <f>ROUND($L$155*$K$155,3)</f>
        <v>0</v>
      </c>
      <c r="BL155" s="6" t="s">
        <v>140</v>
      </c>
    </row>
    <row r="156" spans="2:63" s="117" customFormat="1" ht="37.5" customHeight="1">
      <c r="B156" s="118"/>
      <c r="D156" s="119" t="s">
        <v>179</v>
      </c>
      <c r="N156" s="188">
        <f>$BK$156</f>
        <v>0</v>
      </c>
      <c r="O156" s="203"/>
      <c r="P156" s="203"/>
      <c r="Q156" s="203"/>
      <c r="R156" s="121"/>
      <c r="T156" s="122"/>
      <c r="W156" s="123">
        <f>$W$157+$W$168+$W$173+$W$176</f>
        <v>191.62082239999998</v>
      </c>
      <c r="Y156" s="123">
        <f>$Y$157+$Y$168+$Y$173+$Y$176</f>
        <v>3.8614314000000003</v>
      </c>
      <c r="AA156" s="124">
        <f>$AA$157+$AA$168+$AA$173+$AA$176</f>
        <v>0</v>
      </c>
      <c r="AR156" s="120" t="s">
        <v>113</v>
      </c>
      <c r="AT156" s="120" t="s">
        <v>72</v>
      </c>
      <c r="AU156" s="120" t="s">
        <v>73</v>
      </c>
      <c r="AY156" s="120" t="s">
        <v>135</v>
      </c>
      <c r="BK156" s="125">
        <f>$BK$157+$BK$168+$BK$173+$BK$176</f>
        <v>0</v>
      </c>
    </row>
    <row r="157" spans="2:63" s="117" customFormat="1" ht="21" customHeight="1">
      <c r="B157" s="118"/>
      <c r="D157" s="126" t="s">
        <v>180</v>
      </c>
      <c r="N157" s="204">
        <f>$BK$157</f>
        <v>0</v>
      </c>
      <c r="O157" s="203"/>
      <c r="P157" s="203"/>
      <c r="Q157" s="203"/>
      <c r="R157" s="121"/>
      <c r="T157" s="122"/>
      <c r="W157" s="123">
        <f>SUM($W$158:$W$167)</f>
        <v>111.60678</v>
      </c>
      <c r="Y157" s="123">
        <f>SUM($Y$158:$Y$167)</f>
        <v>2.2165985999999998</v>
      </c>
      <c r="AA157" s="124">
        <f>SUM($AA$158:$AA$167)</f>
        <v>0</v>
      </c>
      <c r="AR157" s="120" t="s">
        <v>113</v>
      </c>
      <c r="AT157" s="120" t="s">
        <v>72</v>
      </c>
      <c r="AU157" s="120" t="s">
        <v>80</v>
      </c>
      <c r="AY157" s="120" t="s">
        <v>135</v>
      </c>
      <c r="BK157" s="125">
        <f>SUM($BK$158:$BK$167)</f>
        <v>0</v>
      </c>
    </row>
    <row r="158" spans="2:64" s="6" customFormat="1" ht="15.75" customHeight="1">
      <c r="B158" s="22"/>
      <c r="C158" s="127" t="s">
        <v>227</v>
      </c>
      <c r="D158" s="127" t="s">
        <v>136</v>
      </c>
      <c r="E158" s="128" t="s">
        <v>228</v>
      </c>
      <c r="F158" s="192" t="s">
        <v>229</v>
      </c>
      <c r="G158" s="193"/>
      <c r="H158" s="193"/>
      <c r="I158" s="193"/>
      <c r="J158" s="129" t="s">
        <v>147</v>
      </c>
      <c r="K158" s="130">
        <v>99.28</v>
      </c>
      <c r="L158" s="194">
        <v>0</v>
      </c>
      <c r="M158" s="193"/>
      <c r="N158" s="195">
        <f>ROUND($L$158*$K$158,3)</f>
        <v>0</v>
      </c>
      <c r="O158" s="193"/>
      <c r="P158" s="193"/>
      <c r="Q158" s="193"/>
      <c r="R158" s="23"/>
      <c r="T158" s="131"/>
      <c r="U158" s="29" t="s">
        <v>40</v>
      </c>
      <c r="V158" s="132">
        <v>0.327</v>
      </c>
      <c r="W158" s="132">
        <f>$V$158*$K$158</f>
        <v>32.46456</v>
      </c>
      <c r="X158" s="132">
        <v>0</v>
      </c>
      <c r="Y158" s="132">
        <f>$X$158*$K$158</f>
        <v>0</v>
      </c>
      <c r="Z158" s="132">
        <v>0</v>
      </c>
      <c r="AA158" s="133">
        <f>$Z$158*$K$158</f>
        <v>0</v>
      </c>
      <c r="AR158" s="6" t="s">
        <v>213</v>
      </c>
      <c r="AT158" s="6" t="s">
        <v>136</v>
      </c>
      <c r="AU158" s="6" t="s">
        <v>113</v>
      </c>
      <c r="AY158" s="6" t="s">
        <v>135</v>
      </c>
      <c r="BE158" s="86">
        <f>IF($U$158="základná",$N$158,0)</f>
        <v>0</v>
      </c>
      <c r="BF158" s="86">
        <f>IF($U$158="znížená",$N$158,0)</f>
        <v>0</v>
      </c>
      <c r="BG158" s="86">
        <f>IF($U$158="zákl. prenesená",$N$158,0)</f>
        <v>0</v>
      </c>
      <c r="BH158" s="86">
        <f>IF($U$158="zníž. prenesená",$N$158,0)</f>
        <v>0</v>
      </c>
      <c r="BI158" s="86">
        <f>IF($U$158="nulová",$N$158,0)</f>
        <v>0</v>
      </c>
      <c r="BJ158" s="6" t="s">
        <v>113</v>
      </c>
      <c r="BK158" s="134">
        <f>ROUND($L$158*$K$158,3)</f>
        <v>0</v>
      </c>
      <c r="BL158" s="6" t="s">
        <v>213</v>
      </c>
    </row>
    <row r="159" spans="2:64" s="6" customFormat="1" ht="39" customHeight="1">
      <c r="B159" s="22"/>
      <c r="C159" s="127" t="s">
        <v>230</v>
      </c>
      <c r="D159" s="127" t="s">
        <v>136</v>
      </c>
      <c r="E159" s="128" t="s">
        <v>231</v>
      </c>
      <c r="F159" s="192" t="s">
        <v>232</v>
      </c>
      <c r="G159" s="193"/>
      <c r="H159" s="193"/>
      <c r="I159" s="193"/>
      <c r="J159" s="129" t="s">
        <v>212</v>
      </c>
      <c r="K159" s="130">
        <v>52.7</v>
      </c>
      <c r="L159" s="194">
        <v>0</v>
      </c>
      <c r="M159" s="193"/>
      <c r="N159" s="195">
        <f>ROUND($L$159*$K$159,3)</f>
        <v>0</v>
      </c>
      <c r="O159" s="193"/>
      <c r="P159" s="193"/>
      <c r="Q159" s="193"/>
      <c r="R159" s="23"/>
      <c r="T159" s="131"/>
      <c r="U159" s="29" t="s">
        <v>40</v>
      </c>
      <c r="V159" s="132">
        <v>0.634</v>
      </c>
      <c r="W159" s="132">
        <f>$V$159*$K$159</f>
        <v>33.4118</v>
      </c>
      <c r="X159" s="132">
        <v>0.00021</v>
      </c>
      <c r="Y159" s="132">
        <f>$X$159*$K$159</f>
        <v>0.011067</v>
      </c>
      <c r="Z159" s="132">
        <v>0</v>
      </c>
      <c r="AA159" s="133">
        <f>$Z$159*$K$159</f>
        <v>0</v>
      </c>
      <c r="AR159" s="6" t="s">
        <v>213</v>
      </c>
      <c r="AT159" s="6" t="s">
        <v>136</v>
      </c>
      <c r="AU159" s="6" t="s">
        <v>113</v>
      </c>
      <c r="AY159" s="6" t="s">
        <v>135</v>
      </c>
      <c r="BE159" s="86">
        <f>IF($U$159="základná",$N$159,0)</f>
        <v>0</v>
      </c>
      <c r="BF159" s="86">
        <f>IF($U$159="znížená",$N$159,0)</f>
        <v>0</v>
      </c>
      <c r="BG159" s="86">
        <f>IF($U$159="zákl. prenesená",$N$159,0)</f>
        <v>0</v>
      </c>
      <c r="BH159" s="86">
        <f>IF($U$159="zníž. prenesená",$N$159,0)</f>
        <v>0</v>
      </c>
      <c r="BI159" s="86">
        <f>IF($U$159="nulová",$N$159,0)</f>
        <v>0</v>
      </c>
      <c r="BJ159" s="6" t="s">
        <v>113</v>
      </c>
      <c r="BK159" s="134">
        <f>ROUND($L$159*$K$159,3)</f>
        <v>0</v>
      </c>
      <c r="BL159" s="6" t="s">
        <v>213</v>
      </c>
    </row>
    <row r="160" spans="2:64" s="6" customFormat="1" ht="27" customHeight="1">
      <c r="B160" s="22"/>
      <c r="C160" s="127" t="s">
        <v>233</v>
      </c>
      <c r="D160" s="127" t="s">
        <v>136</v>
      </c>
      <c r="E160" s="128" t="s">
        <v>234</v>
      </c>
      <c r="F160" s="192" t="s">
        <v>235</v>
      </c>
      <c r="G160" s="193"/>
      <c r="H160" s="193"/>
      <c r="I160" s="193"/>
      <c r="J160" s="129" t="s">
        <v>212</v>
      </c>
      <c r="K160" s="130">
        <v>36</v>
      </c>
      <c r="L160" s="194">
        <v>0</v>
      </c>
      <c r="M160" s="193"/>
      <c r="N160" s="195">
        <f>ROUND($L$160*$K$160,3)</f>
        <v>0</v>
      </c>
      <c r="O160" s="193"/>
      <c r="P160" s="193"/>
      <c r="Q160" s="193"/>
      <c r="R160" s="23"/>
      <c r="T160" s="131"/>
      <c r="U160" s="29" t="s">
        <v>40</v>
      </c>
      <c r="V160" s="132">
        <v>0.212</v>
      </c>
      <c r="W160" s="132">
        <f>$V$160*$K$160</f>
        <v>7.632</v>
      </c>
      <c r="X160" s="132">
        <v>0.00026</v>
      </c>
      <c r="Y160" s="132">
        <f>$X$160*$K$160</f>
        <v>0.009359999999999999</v>
      </c>
      <c r="Z160" s="132">
        <v>0</v>
      </c>
      <c r="AA160" s="133">
        <f>$Z$160*$K$160</f>
        <v>0</v>
      </c>
      <c r="AR160" s="6" t="s">
        <v>213</v>
      </c>
      <c r="AT160" s="6" t="s">
        <v>136</v>
      </c>
      <c r="AU160" s="6" t="s">
        <v>113</v>
      </c>
      <c r="AY160" s="6" t="s">
        <v>135</v>
      </c>
      <c r="BE160" s="86">
        <f>IF($U$160="základná",$N$160,0)</f>
        <v>0</v>
      </c>
      <c r="BF160" s="86">
        <f>IF($U$160="znížená",$N$160,0)</f>
        <v>0</v>
      </c>
      <c r="BG160" s="86">
        <f>IF($U$160="zákl. prenesená",$N$160,0)</f>
        <v>0</v>
      </c>
      <c r="BH160" s="86">
        <f>IF($U$160="zníž. prenesená",$N$160,0)</f>
        <v>0</v>
      </c>
      <c r="BI160" s="86">
        <f>IF($U$160="nulová",$N$160,0)</f>
        <v>0</v>
      </c>
      <c r="BJ160" s="6" t="s">
        <v>113</v>
      </c>
      <c r="BK160" s="134">
        <f>ROUND($L$160*$K$160,3)</f>
        <v>0</v>
      </c>
      <c r="BL160" s="6" t="s">
        <v>213</v>
      </c>
    </row>
    <row r="161" spans="2:64" s="6" customFormat="1" ht="27" customHeight="1">
      <c r="B161" s="22"/>
      <c r="C161" s="127" t="s">
        <v>236</v>
      </c>
      <c r="D161" s="127" t="s">
        <v>136</v>
      </c>
      <c r="E161" s="128" t="s">
        <v>237</v>
      </c>
      <c r="F161" s="192" t="s">
        <v>238</v>
      </c>
      <c r="G161" s="193"/>
      <c r="H161" s="193"/>
      <c r="I161" s="193"/>
      <c r="J161" s="129" t="s">
        <v>212</v>
      </c>
      <c r="K161" s="130">
        <v>54</v>
      </c>
      <c r="L161" s="194">
        <v>0</v>
      </c>
      <c r="M161" s="193"/>
      <c r="N161" s="195">
        <f>ROUND($L$161*$K$161,3)</f>
        <v>0</v>
      </c>
      <c r="O161" s="193"/>
      <c r="P161" s="193"/>
      <c r="Q161" s="193"/>
      <c r="R161" s="23"/>
      <c r="T161" s="131"/>
      <c r="U161" s="29" t="s">
        <v>40</v>
      </c>
      <c r="V161" s="132">
        <v>0.307</v>
      </c>
      <c r="W161" s="132">
        <f>$V$161*$K$161</f>
        <v>16.578</v>
      </c>
      <c r="X161" s="132">
        <v>0.00026</v>
      </c>
      <c r="Y161" s="132">
        <f>$X$161*$K$161</f>
        <v>0.014039999999999999</v>
      </c>
      <c r="Z161" s="132">
        <v>0</v>
      </c>
      <c r="AA161" s="133">
        <f>$Z$161*$K$161</f>
        <v>0</v>
      </c>
      <c r="AR161" s="6" t="s">
        <v>213</v>
      </c>
      <c r="AT161" s="6" t="s">
        <v>136</v>
      </c>
      <c r="AU161" s="6" t="s">
        <v>113</v>
      </c>
      <c r="AY161" s="6" t="s">
        <v>135</v>
      </c>
      <c r="BE161" s="86">
        <f>IF($U$161="základná",$N$161,0)</f>
        <v>0</v>
      </c>
      <c r="BF161" s="86">
        <f>IF($U$161="znížená",$N$161,0)</f>
        <v>0</v>
      </c>
      <c r="BG161" s="86">
        <f>IF($U$161="zákl. prenesená",$N$161,0)</f>
        <v>0</v>
      </c>
      <c r="BH161" s="86">
        <f>IF($U$161="zníž. prenesená",$N$161,0)</f>
        <v>0</v>
      </c>
      <c r="BI161" s="86">
        <f>IF($U$161="nulová",$N$161,0)</f>
        <v>0</v>
      </c>
      <c r="BJ161" s="6" t="s">
        <v>113</v>
      </c>
      <c r="BK161" s="134">
        <f>ROUND($L$161*$K$161,3)</f>
        <v>0</v>
      </c>
      <c r="BL161" s="6" t="s">
        <v>213</v>
      </c>
    </row>
    <row r="162" spans="2:64" s="6" customFormat="1" ht="27" customHeight="1">
      <c r="B162" s="22"/>
      <c r="C162" s="127" t="s">
        <v>239</v>
      </c>
      <c r="D162" s="127" t="s">
        <v>136</v>
      </c>
      <c r="E162" s="128" t="s">
        <v>240</v>
      </c>
      <c r="F162" s="192" t="s">
        <v>241</v>
      </c>
      <c r="G162" s="193"/>
      <c r="H162" s="193"/>
      <c r="I162" s="193"/>
      <c r="J162" s="129" t="s">
        <v>147</v>
      </c>
      <c r="K162" s="130">
        <v>38.86</v>
      </c>
      <c r="L162" s="194">
        <v>0</v>
      </c>
      <c r="M162" s="193"/>
      <c r="N162" s="195">
        <f>ROUND($L$162*$K$162,3)</f>
        <v>0</v>
      </c>
      <c r="O162" s="193"/>
      <c r="P162" s="193"/>
      <c r="Q162" s="193"/>
      <c r="R162" s="23"/>
      <c r="T162" s="131"/>
      <c r="U162" s="29" t="s">
        <v>40</v>
      </c>
      <c r="V162" s="132">
        <v>0.271</v>
      </c>
      <c r="W162" s="132">
        <f>$V$162*$K$162</f>
        <v>10.53106</v>
      </c>
      <c r="X162" s="132">
        <v>0</v>
      </c>
      <c r="Y162" s="132">
        <f>$X$162*$K$162</f>
        <v>0</v>
      </c>
      <c r="Z162" s="132">
        <v>0</v>
      </c>
      <c r="AA162" s="133">
        <f>$Z$162*$K$162</f>
        <v>0</v>
      </c>
      <c r="AR162" s="6" t="s">
        <v>213</v>
      </c>
      <c r="AT162" s="6" t="s">
        <v>136</v>
      </c>
      <c r="AU162" s="6" t="s">
        <v>113</v>
      </c>
      <c r="AY162" s="6" t="s">
        <v>135</v>
      </c>
      <c r="BE162" s="86">
        <f>IF($U$162="základná",$N$162,0)</f>
        <v>0</v>
      </c>
      <c r="BF162" s="86">
        <f>IF($U$162="znížená",$N$162,0)</f>
        <v>0</v>
      </c>
      <c r="BG162" s="86">
        <f>IF($U$162="zákl. prenesená",$N$162,0)</f>
        <v>0</v>
      </c>
      <c r="BH162" s="86">
        <f>IF($U$162="zníž. prenesená",$N$162,0)</f>
        <v>0</v>
      </c>
      <c r="BI162" s="86">
        <f>IF($U$162="nulová",$N$162,0)</f>
        <v>0</v>
      </c>
      <c r="BJ162" s="6" t="s">
        <v>113</v>
      </c>
      <c r="BK162" s="134">
        <f>ROUND($L$162*$K$162,3)</f>
        <v>0</v>
      </c>
      <c r="BL162" s="6" t="s">
        <v>213</v>
      </c>
    </row>
    <row r="163" spans="2:64" s="6" customFormat="1" ht="27" customHeight="1">
      <c r="B163" s="22"/>
      <c r="C163" s="127" t="s">
        <v>242</v>
      </c>
      <c r="D163" s="127" t="s">
        <v>136</v>
      </c>
      <c r="E163" s="128" t="s">
        <v>243</v>
      </c>
      <c r="F163" s="192" t="s">
        <v>244</v>
      </c>
      <c r="G163" s="193"/>
      <c r="H163" s="193"/>
      <c r="I163" s="193"/>
      <c r="J163" s="129" t="s">
        <v>212</v>
      </c>
      <c r="K163" s="130">
        <v>136</v>
      </c>
      <c r="L163" s="194">
        <v>0</v>
      </c>
      <c r="M163" s="193"/>
      <c r="N163" s="195">
        <f>ROUND($L$163*$K$163,3)</f>
        <v>0</v>
      </c>
      <c r="O163" s="193"/>
      <c r="P163" s="193"/>
      <c r="Q163" s="193"/>
      <c r="R163" s="23"/>
      <c r="T163" s="131"/>
      <c r="U163" s="29" t="s">
        <v>40</v>
      </c>
      <c r="V163" s="132">
        <v>0.046</v>
      </c>
      <c r="W163" s="132">
        <f>$V$163*$K$163</f>
        <v>6.256</v>
      </c>
      <c r="X163" s="132">
        <v>0</v>
      </c>
      <c r="Y163" s="132">
        <f>$X$163*$K$163</f>
        <v>0</v>
      </c>
      <c r="Z163" s="132">
        <v>0</v>
      </c>
      <c r="AA163" s="133">
        <f>$Z$163*$K$163</f>
        <v>0</v>
      </c>
      <c r="AR163" s="6" t="s">
        <v>213</v>
      </c>
      <c r="AT163" s="6" t="s">
        <v>136</v>
      </c>
      <c r="AU163" s="6" t="s">
        <v>113</v>
      </c>
      <c r="AY163" s="6" t="s">
        <v>135</v>
      </c>
      <c r="BE163" s="86">
        <f>IF($U$163="základná",$N$163,0)</f>
        <v>0</v>
      </c>
      <c r="BF163" s="86">
        <f>IF($U$163="znížená",$N$163,0)</f>
        <v>0</v>
      </c>
      <c r="BG163" s="86">
        <f>IF($U$163="zákl. prenesená",$N$163,0)</f>
        <v>0</v>
      </c>
      <c r="BH163" s="86">
        <f>IF($U$163="zníž. prenesená",$N$163,0)</f>
        <v>0</v>
      </c>
      <c r="BI163" s="86">
        <f>IF($U$163="nulová",$N$163,0)</f>
        <v>0</v>
      </c>
      <c r="BJ163" s="6" t="s">
        <v>113</v>
      </c>
      <c r="BK163" s="134">
        <f>ROUND($L$163*$K$163,3)</f>
        <v>0</v>
      </c>
      <c r="BL163" s="6" t="s">
        <v>213</v>
      </c>
    </row>
    <row r="164" spans="2:64" s="6" customFormat="1" ht="15.75" customHeight="1">
      <c r="B164" s="22"/>
      <c r="C164" s="127" t="s">
        <v>245</v>
      </c>
      <c r="D164" s="127" t="s">
        <v>136</v>
      </c>
      <c r="E164" s="128" t="s">
        <v>246</v>
      </c>
      <c r="F164" s="192" t="s">
        <v>247</v>
      </c>
      <c r="G164" s="193"/>
      <c r="H164" s="193"/>
      <c r="I164" s="193"/>
      <c r="J164" s="129" t="s">
        <v>212</v>
      </c>
      <c r="K164" s="130">
        <v>54</v>
      </c>
      <c r="L164" s="194">
        <v>0</v>
      </c>
      <c r="M164" s="193"/>
      <c r="N164" s="195">
        <f>ROUND($L$164*$K$164,3)</f>
        <v>0</v>
      </c>
      <c r="O164" s="193"/>
      <c r="P164" s="193"/>
      <c r="Q164" s="193"/>
      <c r="R164" s="23"/>
      <c r="T164" s="131"/>
      <c r="U164" s="29" t="s">
        <v>40</v>
      </c>
      <c r="V164" s="132">
        <v>0.087</v>
      </c>
      <c r="W164" s="132">
        <f>$V$164*$K$164</f>
        <v>4.6979999999999995</v>
      </c>
      <c r="X164" s="132">
        <v>0</v>
      </c>
      <c r="Y164" s="132">
        <f>$X$164*$K$164</f>
        <v>0</v>
      </c>
      <c r="Z164" s="132">
        <v>0</v>
      </c>
      <c r="AA164" s="133">
        <f>$Z$164*$K$164</f>
        <v>0</v>
      </c>
      <c r="AR164" s="6" t="s">
        <v>213</v>
      </c>
      <c r="AT164" s="6" t="s">
        <v>136</v>
      </c>
      <c r="AU164" s="6" t="s">
        <v>113</v>
      </c>
      <c r="AY164" s="6" t="s">
        <v>135</v>
      </c>
      <c r="BE164" s="86">
        <f>IF($U$164="základná",$N$164,0)</f>
        <v>0</v>
      </c>
      <c r="BF164" s="86">
        <f>IF($U$164="znížená",$N$164,0)</f>
        <v>0</v>
      </c>
      <c r="BG164" s="86">
        <f>IF($U$164="zákl. prenesená",$N$164,0)</f>
        <v>0</v>
      </c>
      <c r="BH164" s="86">
        <f>IF($U$164="zníž. prenesená",$N$164,0)</f>
        <v>0</v>
      </c>
      <c r="BI164" s="86">
        <f>IF($U$164="nulová",$N$164,0)</f>
        <v>0</v>
      </c>
      <c r="BJ164" s="6" t="s">
        <v>113</v>
      </c>
      <c r="BK164" s="134">
        <f>ROUND($L$164*$K$164,3)</f>
        <v>0</v>
      </c>
      <c r="BL164" s="6" t="s">
        <v>213</v>
      </c>
    </row>
    <row r="165" spans="2:64" s="6" customFormat="1" ht="27" customHeight="1">
      <c r="B165" s="22"/>
      <c r="C165" s="135" t="s">
        <v>248</v>
      </c>
      <c r="D165" s="135" t="s">
        <v>154</v>
      </c>
      <c r="E165" s="136" t="s">
        <v>249</v>
      </c>
      <c r="F165" s="196" t="s">
        <v>250</v>
      </c>
      <c r="G165" s="197"/>
      <c r="H165" s="197"/>
      <c r="I165" s="197"/>
      <c r="J165" s="137" t="s">
        <v>143</v>
      </c>
      <c r="K165" s="138">
        <v>3.819</v>
      </c>
      <c r="L165" s="198">
        <v>0</v>
      </c>
      <c r="M165" s="197"/>
      <c r="N165" s="199">
        <f>ROUND($L$165*$K$165,3)</f>
        <v>0</v>
      </c>
      <c r="O165" s="193"/>
      <c r="P165" s="193"/>
      <c r="Q165" s="193"/>
      <c r="R165" s="23"/>
      <c r="T165" s="131"/>
      <c r="U165" s="29" t="s">
        <v>40</v>
      </c>
      <c r="V165" s="132">
        <v>0</v>
      </c>
      <c r="W165" s="132">
        <f>$V$165*$K$165</f>
        <v>0</v>
      </c>
      <c r="X165" s="132">
        <v>0.55</v>
      </c>
      <c r="Y165" s="132">
        <f>$X$165*$K$165</f>
        <v>2.10045</v>
      </c>
      <c r="Z165" s="132">
        <v>0</v>
      </c>
      <c r="AA165" s="133">
        <f>$Z$165*$K$165</f>
        <v>0</v>
      </c>
      <c r="AR165" s="6" t="s">
        <v>251</v>
      </c>
      <c r="AT165" s="6" t="s">
        <v>154</v>
      </c>
      <c r="AU165" s="6" t="s">
        <v>113</v>
      </c>
      <c r="AY165" s="6" t="s">
        <v>135</v>
      </c>
      <c r="BE165" s="86">
        <f>IF($U$165="základná",$N$165,0)</f>
        <v>0</v>
      </c>
      <c r="BF165" s="86">
        <f>IF($U$165="znížená",$N$165,0)</f>
        <v>0</v>
      </c>
      <c r="BG165" s="86">
        <f>IF($U$165="zákl. prenesená",$N$165,0)</f>
        <v>0</v>
      </c>
      <c r="BH165" s="86">
        <f>IF($U$165="zníž. prenesená",$N$165,0)</f>
        <v>0</v>
      </c>
      <c r="BI165" s="86">
        <f>IF($U$165="nulová",$N$165,0)</f>
        <v>0</v>
      </c>
      <c r="BJ165" s="6" t="s">
        <v>113</v>
      </c>
      <c r="BK165" s="134">
        <f>ROUND($L$165*$K$165,3)</f>
        <v>0</v>
      </c>
      <c r="BL165" s="6" t="s">
        <v>213</v>
      </c>
    </row>
    <row r="166" spans="2:64" s="6" customFormat="1" ht="51" customHeight="1">
      <c r="B166" s="22"/>
      <c r="C166" s="127" t="s">
        <v>252</v>
      </c>
      <c r="D166" s="127" t="s">
        <v>136</v>
      </c>
      <c r="E166" s="128" t="s">
        <v>253</v>
      </c>
      <c r="F166" s="192" t="s">
        <v>254</v>
      </c>
      <c r="G166" s="193"/>
      <c r="H166" s="193"/>
      <c r="I166" s="193"/>
      <c r="J166" s="129" t="s">
        <v>143</v>
      </c>
      <c r="K166" s="130">
        <v>3.536</v>
      </c>
      <c r="L166" s="194">
        <v>0</v>
      </c>
      <c r="M166" s="193"/>
      <c r="N166" s="195">
        <f>ROUND($L$166*$K$166,3)</f>
        <v>0</v>
      </c>
      <c r="O166" s="193"/>
      <c r="P166" s="193"/>
      <c r="Q166" s="193"/>
      <c r="R166" s="23"/>
      <c r="T166" s="131"/>
      <c r="U166" s="29" t="s">
        <v>40</v>
      </c>
      <c r="V166" s="132">
        <v>0.01</v>
      </c>
      <c r="W166" s="132">
        <f>$V$166*$K$166</f>
        <v>0.03536</v>
      </c>
      <c r="X166" s="132">
        <v>0.0231</v>
      </c>
      <c r="Y166" s="132">
        <f>$X$166*$K$166</f>
        <v>0.0816816</v>
      </c>
      <c r="Z166" s="132">
        <v>0</v>
      </c>
      <c r="AA166" s="133">
        <f>$Z$166*$K$166</f>
        <v>0</v>
      </c>
      <c r="AR166" s="6" t="s">
        <v>213</v>
      </c>
      <c r="AT166" s="6" t="s">
        <v>136</v>
      </c>
      <c r="AU166" s="6" t="s">
        <v>113</v>
      </c>
      <c r="AY166" s="6" t="s">
        <v>135</v>
      </c>
      <c r="BE166" s="86">
        <f>IF($U$166="základná",$N$166,0)</f>
        <v>0</v>
      </c>
      <c r="BF166" s="86">
        <f>IF($U$166="znížená",$N$166,0)</f>
        <v>0</v>
      </c>
      <c r="BG166" s="86">
        <f>IF($U$166="zákl. prenesená",$N$166,0)</f>
        <v>0</v>
      </c>
      <c r="BH166" s="86">
        <f>IF($U$166="zníž. prenesená",$N$166,0)</f>
        <v>0</v>
      </c>
      <c r="BI166" s="86">
        <f>IF($U$166="nulová",$N$166,0)</f>
        <v>0</v>
      </c>
      <c r="BJ166" s="6" t="s">
        <v>113</v>
      </c>
      <c r="BK166" s="134">
        <f>ROUND($L$166*$K$166,3)</f>
        <v>0</v>
      </c>
      <c r="BL166" s="6" t="s">
        <v>213</v>
      </c>
    </row>
    <row r="167" spans="2:64" s="6" customFormat="1" ht="27" customHeight="1">
      <c r="B167" s="22"/>
      <c r="C167" s="127" t="s">
        <v>255</v>
      </c>
      <c r="D167" s="127" t="s">
        <v>136</v>
      </c>
      <c r="E167" s="128" t="s">
        <v>256</v>
      </c>
      <c r="F167" s="192" t="s">
        <v>257</v>
      </c>
      <c r="G167" s="193"/>
      <c r="H167" s="193"/>
      <c r="I167" s="193"/>
      <c r="J167" s="129" t="s">
        <v>258</v>
      </c>
      <c r="K167" s="130">
        <v>0</v>
      </c>
      <c r="L167" s="194">
        <v>0</v>
      </c>
      <c r="M167" s="193"/>
      <c r="N167" s="195">
        <f>ROUND($L$167*$K$167,3)</f>
        <v>0</v>
      </c>
      <c r="O167" s="193"/>
      <c r="P167" s="193"/>
      <c r="Q167" s="193"/>
      <c r="R167" s="23"/>
      <c r="T167" s="131"/>
      <c r="U167" s="29" t="s">
        <v>40</v>
      </c>
      <c r="V167" s="132">
        <v>0</v>
      </c>
      <c r="W167" s="132">
        <f>$V$167*$K$167</f>
        <v>0</v>
      </c>
      <c r="X167" s="132">
        <v>0</v>
      </c>
      <c r="Y167" s="132">
        <f>$X$167*$K$167</f>
        <v>0</v>
      </c>
      <c r="Z167" s="132">
        <v>0</v>
      </c>
      <c r="AA167" s="133">
        <f>$Z$167*$K$167</f>
        <v>0</v>
      </c>
      <c r="AR167" s="6" t="s">
        <v>213</v>
      </c>
      <c r="AT167" s="6" t="s">
        <v>136</v>
      </c>
      <c r="AU167" s="6" t="s">
        <v>113</v>
      </c>
      <c r="AY167" s="6" t="s">
        <v>135</v>
      </c>
      <c r="BE167" s="86">
        <f>IF($U$167="základná",$N$167,0)</f>
        <v>0</v>
      </c>
      <c r="BF167" s="86">
        <f>IF($U$167="znížená",$N$167,0)</f>
        <v>0</v>
      </c>
      <c r="BG167" s="86">
        <f>IF($U$167="zákl. prenesená",$N$167,0)</f>
        <v>0</v>
      </c>
      <c r="BH167" s="86">
        <f>IF($U$167="zníž. prenesená",$N$167,0)</f>
        <v>0</v>
      </c>
      <c r="BI167" s="86">
        <f>IF($U$167="nulová",$N$167,0)</f>
        <v>0</v>
      </c>
      <c r="BJ167" s="6" t="s">
        <v>113</v>
      </c>
      <c r="BK167" s="134">
        <f>ROUND($L$167*$K$167,3)</f>
        <v>0</v>
      </c>
      <c r="BL167" s="6" t="s">
        <v>213</v>
      </c>
    </row>
    <row r="168" spans="2:63" s="117" customFormat="1" ht="30.75" customHeight="1">
      <c r="B168" s="118"/>
      <c r="D168" s="126" t="s">
        <v>181</v>
      </c>
      <c r="N168" s="204">
        <f>$BK$168</f>
        <v>0</v>
      </c>
      <c r="O168" s="203"/>
      <c r="P168" s="203"/>
      <c r="Q168" s="203"/>
      <c r="R168" s="121"/>
      <c r="T168" s="122"/>
      <c r="W168" s="123">
        <f>SUM($W$169:$W$172)</f>
        <v>20.99868</v>
      </c>
      <c r="Y168" s="123">
        <f>SUM($Y$169:$Y$172)</f>
        <v>0.019025999999999998</v>
      </c>
      <c r="AA168" s="124">
        <f>SUM($AA$169:$AA$172)</f>
        <v>0</v>
      </c>
      <c r="AR168" s="120" t="s">
        <v>113</v>
      </c>
      <c r="AT168" s="120" t="s">
        <v>72</v>
      </c>
      <c r="AU168" s="120" t="s">
        <v>80</v>
      </c>
      <c r="AY168" s="120" t="s">
        <v>135</v>
      </c>
      <c r="BK168" s="125">
        <f>SUM($BK$169:$BK$172)</f>
        <v>0</v>
      </c>
    </row>
    <row r="169" spans="2:64" s="6" customFormat="1" ht="27" customHeight="1">
      <c r="B169" s="22"/>
      <c r="C169" s="127" t="s">
        <v>259</v>
      </c>
      <c r="D169" s="127" t="s">
        <v>136</v>
      </c>
      <c r="E169" s="128" t="s">
        <v>260</v>
      </c>
      <c r="F169" s="192" t="s">
        <v>261</v>
      </c>
      <c r="G169" s="193"/>
      <c r="H169" s="193"/>
      <c r="I169" s="193"/>
      <c r="J169" s="129" t="s">
        <v>212</v>
      </c>
      <c r="K169" s="130">
        <v>13.6</v>
      </c>
      <c r="L169" s="194">
        <v>0</v>
      </c>
      <c r="M169" s="193"/>
      <c r="N169" s="195">
        <f>ROUND($L$169*$K$169,3)</f>
        <v>0</v>
      </c>
      <c r="O169" s="193"/>
      <c r="P169" s="193"/>
      <c r="Q169" s="193"/>
      <c r="R169" s="23"/>
      <c r="T169" s="131"/>
      <c r="U169" s="29" t="s">
        <v>40</v>
      </c>
      <c r="V169" s="132">
        <v>0.982</v>
      </c>
      <c r="W169" s="132">
        <f>$V$169*$K$169</f>
        <v>13.3552</v>
      </c>
      <c r="X169" s="132">
        <v>0.00121</v>
      </c>
      <c r="Y169" s="132">
        <f>$X$169*$K$169</f>
        <v>0.016456</v>
      </c>
      <c r="Z169" s="132">
        <v>0</v>
      </c>
      <c r="AA169" s="133">
        <f>$Z$169*$K$169</f>
        <v>0</v>
      </c>
      <c r="AR169" s="6" t="s">
        <v>213</v>
      </c>
      <c r="AT169" s="6" t="s">
        <v>136</v>
      </c>
      <c r="AU169" s="6" t="s">
        <v>113</v>
      </c>
      <c r="AY169" s="6" t="s">
        <v>135</v>
      </c>
      <c r="BE169" s="86">
        <f>IF($U$169="základná",$N$169,0)</f>
        <v>0</v>
      </c>
      <c r="BF169" s="86">
        <f>IF($U$169="znížená",$N$169,0)</f>
        <v>0</v>
      </c>
      <c r="BG169" s="86">
        <f>IF($U$169="zákl. prenesená",$N$169,0)</f>
        <v>0</v>
      </c>
      <c r="BH169" s="86">
        <f>IF($U$169="zníž. prenesená",$N$169,0)</f>
        <v>0</v>
      </c>
      <c r="BI169" s="86">
        <f>IF($U$169="nulová",$N$169,0)</f>
        <v>0</v>
      </c>
      <c r="BJ169" s="6" t="s">
        <v>113</v>
      </c>
      <c r="BK169" s="134">
        <f>ROUND($L$169*$K$169,3)</f>
        <v>0</v>
      </c>
      <c r="BL169" s="6" t="s">
        <v>213</v>
      </c>
    </row>
    <row r="170" spans="2:64" s="6" customFormat="1" ht="15.75" customHeight="1">
      <c r="B170" s="22"/>
      <c r="C170" s="127" t="s">
        <v>251</v>
      </c>
      <c r="D170" s="127" t="s">
        <v>136</v>
      </c>
      <c r="E170" s="128" t="s">
        <v>262</v>
      </c>
      <c r="F170" s="192" t="s">
        <v>263</v>
      </c>
      <c r="G170" s="193"/>
      <c r="H170" s="193"/>
      <c r="I170" s="193"/>
      <c r="J170" s="129" t="s">
        <v>139</v>
      </c>
      <c r="K170" s="130">
        <v>2</v>
      </c>
      <c r="L170" s="194">
        <v>0</v>
      </c>
      <c r="M170" s="193"/>
      <c r="N170" s="195">
        <f>ROUND($L$170*$K$170,3)</f>
        <v>0</v>
      </c>
      <c r="O170" s="193"/>
      <c r="P170" s="193"/>
      <c r="Q170" s="193"/>
      <c r="R170" s="23"/>
      <c r="T170" s="131"/>
      <c r="U170" s="29" t="s">
        <v>40</v>
      </c>
      <c r="V170" s="132">
        <v>1.23874</v>
      </c>
      <c r="W170" s="132">
        <f>$V$170*$K$170</f>
        <v>2.47748</v>
      </c>
      <c r="X170" s="132">
        <v>6E-05</v>
      </c>
      <c r="Y170" s="132">
        <f>$X$170*$K$170</f>
        <v>0.00012</v>
      </c>
      <c r="Z170" s="132">
        <v>0</v>
      </c>
      <c r="AA170" s="133">
        <f>$Z$170*$K$170</f>
        <v>0</v>
      </c>
      <c r="AR170" s="6" t="s">
        <v>213</v>
      </c>
      <c r="AT170" s="6" t="s">
        <v>136</v>
      </c>
      <c r="AU170" s="6" t="s">
        <v>113</v>
      </c>
      <c r="AY170" s="6" t="s">
        <v>135</v>
      </c>
      <c r="BE170" s="86">
        <f>IF($U$170="základná",$N$170,0)</f>
        <v>0</v>
      </c>
      <c r="BF170" s="86">
        <f>IF($U$170="znížená",$N$170,0)</f>
        <v>0</v>
      </c>
      <c r="BG170" s="86">
        <f>IF($U$170="zákl. prenesená",$N$170,0)</f>
        <v>0</v>
      </c>
      <c r="BH170" s="86">
        <f>IF($U$170="zníž. prenesená",$N$170,0)</f>
        <v>0</v>
      </c>
      <c r="BI170" s="86">
        <f>IF($U$170="nulová",$N$170,0)</f>
        <v>0</v>
      </c>
      <c r="BJ170" s="6" t="s">
        <v>113</v>
      </c>
      <c r="BK170" s="134">
        <f>ROUND($L$170*$K$170,3)</f>
        <v>0</v>
      </c>
      <c r="BL170" s="6" t="s">
        <v>213</v>
      </c>
    </row>
    <row r="171" spans="2:64" s="6" customFormat="1" ht="27" customHeight="1">
      <c r="B171" s="22"/>
      <c r="C171" s="127" t="s">
        <v>264</v>
      </c>
      <c r="D171" s="127" t="s">
        <v>136</v>
      </c>
      <c r="E171" s="128" t="s">
        <v>265</v>
      </c>
      <c r="F171" s="192" t="s">
        <v>266</v>
      </c>
      <c r="G171" s="193"/>
      <c r="H171" s="193"/>
      <c r="I171" s="193"/>
      <c r="J171" s="129" t="s">
        <v>212</v>
      </c>
      <c r="K171" s="130">
        <v>7</v>
      </c>
      <c r="L171" s="194">
        <v>0</v>
      </c>
      <c r="M171" s="193"/>
      <c r="N171" s="195">
        <f>ROUND($L$171*$K$171,3)</f>
        <v>0</v>
      </c>
      <c r="O171" s="193"/>
      <c r="P171" s="193"/>
      <c r="Q171" s="193"/>
      <c r="R171" s="23"/>
      <c r="T171" s="131"/>
      <c r="U171" s="29" t="s">
        <v>40</v>
      </c>
      <c r="V171" s="132">
        <v>0.738</v>
      </c>
      <c r="W171" s="132">
        <f>$V$171*$K$171</f>
        <v>5.166</v>
      </c>
      <c r="X171" s="132">
        <v>0.00035</v>
      </c>
      <c r="Y171" s="132">
        <f>$X$171*$K$171</f>
        <v>0.00245</v>
      </c>
      <c r="Z171" s="132">
        <v>0</v>
      </c>
      <c r="AA171" s="133">
        <f>$Z$171*$K$171</f>
        <v>0</v>
      </c>
      <c r="AR171" s="6" t="s">
        <v>213</v>
      </c>
      <c r="AT171" s="6" t="s">
        <v>136</v>
      </c>
      <c r="AU171" s="6" t="s">
        <v>113</v>
      </c>
      <c r="AY171" s="6" t="s">
        <v>135</v>
      </c>
      <c r="BE171" s="86">
        <f>IF($U$171="základná",$N$171,0)</f>
        <v>0</v>
      </c>
      <c r="BF171" s="86">
        <f>IF($U$171="znížená",$N$171,0)</f>
        <v>0</v>
      </c>
      <c r="BG171" s="86">
        <f>IF($U$171="zákl. prenesená",$N$171,0)</f>
        <v>0</v>
      </c>
      <c r="BH171" s="86">
        <f>IF($U$171="zníž. prenesená",$N$171,0)</f>
        <v>0</v>
      </c>
      <c r="BI171" s="86">
        <f>IF($U$171="nulová",$N$171,0)</f>
        <v>0</v>
      </c>
      <c r="BJ171" s="6" t="s">
        <v>113</v>
      </c>
      <c r="BK171" s="134">
        <f>ROUND($L$171*$K$171,3)</f>
        <v>0</v>
      </c>
      <c r="BL171" s="6" t="s">
        <v>213</v>
      </c>
    </row>
    <row r="172" spans="2:64" s="6" customFormat="1" ht="27" customHeight="1">
      <c r="B172" s="22"/>
      <c r="C172" s="127" t="s">
        <v>267</v>
      </c>
      <c r="D172" s="127" t="s">
        <v>136</v>
      </c>
      <c r="E172" s="128" t="s">
        <v>268</v>
      </c>
      <c r="F172" s="192" t="s">
        <v>269</v>
      </c>
      <c r="G172" s="193"/>
      <c r="H172" s="193"/>
      <c r="I172" s="193"/>
      <c r="J172" s="129" t="s">
        <v>258</v>
      </c>
      <c r="K172" s="130">
        <v>0</v>
      </c>
      <c r="L172" s="194">
        <v>0</v>
      </c>
      <c r="M172" s="193"/>
      <c r="N172" s="195">
        <f>ROUND($L$172*$K$172,3)</f>
        <v>0</v>
      </c>
      <c r="O172" s="193"/>
      <c r="P172" s="193"/>
      <c r="Q172" s="193"/>
      <c r="R172" s="23"/>
      <c r="T172" s="131"/>
      <c r="U172" s="29" t="s">
        <v>40</v>
      </c>
      <c r="V172" s="132">
        <v>0</v>
      </c>
      <c r="W172" s="132">
        <f>$V$172*$K$172</f>
        <v>0</v>
      </c>
      <c r="X172" s="132">
        <v>0</v>
      </c>
      <c r="Y172" s="132">
        <f>$X$172*$K$172</f>
        <v>0</v>
      </c>
      <c r="Z172" s="132">
        <v>0</v>
      </c>
      <c r="AA172" s="133">
        <f>$Z$172*$K$172</f>
        <v>0</v>
      </c>
      <c r="AR172" s="6" t="s">
        <v>213</v>
      </c>
      <c r="AT172" s="6" t="s">
        <v>136</v>
      </c>
      <c r="AU172" s="6" t="s">
        <v>113</v>
      </c>
      <c r="AY172" s="6" t="s">
        <v>135</v>
      </c>
      <c r="BE172" s="86">
        <f>IF($U$172="základná",$N$172,0)</f>
        <v>0</v>
      </c>
      <c r="BF172" s="86">
        <f>IF($U$172="znížená",$N$172,0)</f>
        <v>0</v>
      </c>
      <c r="BG172" s="86">
        <f>IF($U$172="zákl. prenesená",$N$172,0)</f>
        <v>0</v>
      </c>
      <c r="BH172" s="86">
        <f>IF($U$172="zníž. prenesená",$N$172,0)</f>
        <v>0</v>
      </c>
      <c r="BI172" s="86">
        <f>IF($U$172="nulová",$N$172,0)</f>
        <v>0</v>
      </c>
      <c r="BJ172" s="6" t="s">
        <v>113</v>
      </c>
      <c r="BK172" s="134">
        <f>ROUND($L$172*$K$172,3)</f>
        <v>0</v>
      </c>
      <c r="BL172" s="6" t="s">
        <v>213</v>
      </c>
    </row>
    <row r="173" spans="2:63" s="117" customFormat="1" ht="30.75" customHeight="1">
      <c r="B173" s="118"/>
      <c r="D173" s="126" t="s">
        <v>182</v>
      </c>
      <c r="N173" s="204">
        <f>$BK$173</f>
        <v>0</v>
      </c>
      <c r="O173" s="203"/>
      <c r="P173" s="203"/>
      <c r="Q173" s="203"/>
      <c r="R173" s="121"/>
      <c r="T173" s="122"/>
      <c r="W173" s="123">
        <f>SUM($W$174:$W$175)</f>
        <v>24.20978</v>
      </c>
      <c r="Y173" s="123">
        <f>SUM($Y$174:$Y$175)</f>
        <v>1.5940372</v>
      </c>
      <c r="AA173" s="124">
        <f>SUM($AA$174:$AA$175)</f>
        <v>0</v>
      </c>
      <c r="AR173" s="120" t="s">
        <v>113</v>
      </c>
      <c r="AT173" s="120" t="s">
        <v>72</v>
      </c>
      <c r="AU173" s="120" t="s">
        <v>80</v>
      </c>
      <c r="AY173" s="120" t="s">
        <v>135</v>
      </c>
      <c r="BK173" s="125">
        <f>SUM($BK$174:$BK$175)</f>
        <v>0</v>
      </c>
    </row>
    <row r="174" spans="2:64" s="6" customFormat="1" ht="39" customHeight="1">
      <c r="B174" s="22"/>
      <c r="C174" s="127" t="s">
        <v>270</v>
      </c>
      <c r="D174" s="127" t="s">
        <v>136</v>
      </c>
      <c r="E174" s="128" t="s">
        <v>271</v>
      </c>
      <c r="F174" s="192" t="s">
        <v>272</v>
      </c>
      <c r="G174" s="193"/>
      <c r="H174" s="193"/>
      <c r="I174" s="193"/>
      <c r="J174" s="129" t="s">
        <v>147</v>
      </c>
      <c r="K174" s="130">
        <v>38.86</v>
      </c>
      <c r="L174" s="194">
        <v>0</v>
      </c>
      <c r="M174" s="193"/>
      <c r="N174" s="195">
        <f>ROUND($L$174*$K$174,3)</f>
        <v>0</v>
      </c>
      <c r="O174" s="193"/>
      <c r="P174" s="193"/>
      <c r="Q174" s="193"/>
      <c r="R174" s="23"/>
      <c r="T174" s="131"/>
      <c r="U174" s="29" t="s">
        <v>40</v>
      </c>
      <c r="V174" s="132">
        <v>0.623</v>
      </c>
      <c r="W174" s="132">
        <f>$V$174*$K$174</f>
        <v>24.20978</v>
      </c>
      <c r="X174" s="132">
        <v>0.04102</v>
      </c>
      <c r="Y174" s="132">
        <f>$X$174*$K$174</f>
        <v>1.5940372</v>
      </c>
      <c r="Z174" s="132">
        <v>0</v>
      </c>
      <c r="AA174" s="133">
        <f>$Z$174*$K$174</f>
        <v>0</v>
      </c>
      <c r="AR174" s="6" t="s">
        <v>213</v>
      </c>
      <c r="AT174" s="6" t="s">
        <v>136</v>
      </c>
      <c r="AU174" s="6" t="s">
        <v>113</v>
      </c>
      <c r="AY174" s="6" t="s">
        <v>135</v>
      </c>
      <c r="BE174" s="86">
        <f>IF($U$174="základná",$N$174,0)</f>
        <v>0</v>
      </c>
      <c r="BF174" s="86">
        <f>IF($U$174="znížená",$N$174,0)</f>
        <v>0</v>
      </c>
      <c r="BG174" s="86">
        <f>IF($U$174="zákl. prenesená",$N$174,0)</f>
        <v>0</v>
      </c>
      <c r="BH174" s="86">
        <f>IF($U$174="zníž. prenesená",$N$174,0)</f>
        <v>0</v>
      </c>
      <c r="BI174" s="86">
        <f>IF($U$174="nulová",$N$174,0)</f>
        <v>0</v>
      </c>
      <c r="BJ174" s="6" t="s">
        <v>113</v>
      </c>
      <c r="BK174" s="134">
        <f>ROUND($L$174*$K$174,3)</f>
        <v>0</v>
      </c>
      <c r="BL174" s="6" t="s">
        <v>213</v>
      </c>
    </row>
    <row r="175" spans="2:64" s="6" customFormat="1" ht="27" customHeight="1">
      <c r="B175" s="22"/>
      <c r="C175" s="127" t="s">
        <v>273</v>
      </c>
      <c r="D175" s="127" t="s">
        <v>136</v>
      </c>
      <c r="E175" s="128" t="s">
        <v>274</v>
      </c>
      <c r="F175" s="192" t="s">
        <v>275</v>
      </c>
      <c r="G175" s="193"/>
      <c r="H175" s="193"/>
      <c r="I175" s="193"/>
      <c r="J175" s="129" t="s">
        <v>258</v>
      </c>
      <c r="K175" s="130">
        <v>0</v>
      </c>
      <c r="L175" s="194">
        <v>0</v>
      </c>
      <c r="M175" s="193"/>
      <c r="N175" s="195">
        <f>ROUND($L$175*$K$175,3)</f>
        <v>0</v>
      </c>
      <c r="O175" s="193"/>
      <c r="P175" s="193"/>
      <c r="Q175" s="193"/>
      <c r="R175" s="23"/>
      <c r="T175" s="131"/>
      <c r="U175" s="29" t="s">
        <v>40</v>
      </c>
      <c r="V175" s="132">
        <v>0</v>
      </c>
      <c r="W175" s="132">
        <f>$V$175*$K$175</f>
        <v>0</v>
      </c>
      <c r="X175" s="132">
        <v>0</v>
      </c>
      <c r="Y175" s="132">
        <f>$X$175*$K$175</f>
        <v>0</v>
      </c>
      <c r="Z175" s="132">
        <v>0</v>
      </c>
      <c r="AA175" s="133">
        <f>$Z$175*$K$175</f>
        <v>0</v>
      </c>
      <c r="AR175" s="6" t="s">
        <v>213</v>
      </c>
      <c r="AT175" s="6" t="s">
        <v>136</v>
      </c>
      <c r="AU175" s="6" t="s">
        <v>113</v>
      </c>
      <c r="AY175" s="6" t="s">
        <v>135</v>
      </c>
      <c r="BE175" s="86">
        <f>IF($U$175="základná",$N$175,0)</f>
        <v>0</v>
      </c>
      <c r="BF175" s="86">
        <f>IF($U$175="znížená",$N$175,0)</f>
        <v>0</v>
      </c>
      <c r="BG175" s="86">
        <f>IF($U$175="zákl. prenesená",$N$175,0)</f>
        <v>0</v>
      </c>
      <c r="BH175" s="86">
        <f>IF($U$175="zníž. prenesená",$N$175,0)</f>
        <v>0</v>
      </c>
      <c r="BI175" s="86">
        <f>IF($U$175="nulová",$N$175,0)</f>
        <v>0</v>
      </c>
      <c r="BJ175" s="6" t="s">
        <v>113</v>
      </c>
      <c r="BK175" s="134">
        <f>ROUND($L$175*$K$175,3)</f>
        <v>0</v>
      </c>
      <c r="BL175" s="6" t="s">
        <v>213</v>
      </c>
    </row>
    <row r="176" spans="2:63" s="117" customFormat="1" ht="30.75" customHeight="1">
      <c r="B176" s="118"/>
      <c r="D176" s="126" t="s">
        <v>183</v>
      </c>
      <c r="N176" s="204">
        <f>$BK$176</f>
        <v>0</v>
      </c>
      <c r="O176" s="203"/>
      <c r="P176" s="203"/>
      <c r="Q176" s="203"/>
      <c r="R176" s="121"/>
      <c r="T176" s="122"/>
      <c r="W176" s="123">
        <f>$W$177</f>
        <v>34.8055824</v>
      </c>
      <c r="Y176" s="123">
        <f>$Y$177</f>
        <v>0.0317696</v>
      </c>
      <c r="AA176" s="124">
        <f>$AA$177</f>
        <v>0</v>
      </c>
      <c r="AR176" s="120" t="s">
        <v>113</v>
      </c>
      <c r="AT176" s="120" t="s">
        <v>72</v>
      </c>
      <c r="AU176" s="120" t="s">
        <v>80</v>
      </c>
      <c r="AY176" s="120" t="s">
        <v>135</v>
      </c>
      <c r="BK176" s="125">
        <f>$BK$177</f>
        <v>0</v>
      </c>
    </row>
    <row r="177" spans="2:64" s="6" customFormat="1" ht="15.75" customHeight="1">
      <c r="B177" s="22"/>
      <c r="C177" s="127" t="s">
        <v>276</v>
      </c>
      <c r="D177" s="127" t="s">
        <v>136</v>
      </c>
      <c r="E177" s="128" t="s">
        <v>277</v>
      </c>
      <c r="F177" s="192" t="s">
        <v>278</v>
      </c>
      <c r="G177" s="193"/>
      <c r="H177" s="193"/>
      <c r="I177" s="193"/>
      <c r="J177" s="129" t="s">
        <v>147</v>
      </c>
      <c r="K177" s="130">
        <v>99.28</v>
      </c>
      <c r="L177" s="194">
        <v>0</v>
      </c>
      <c r="M177" s="193"/>
      <c r="N177" s="195">
        <f>ROUND($L$177*$K$177,3)</f>
        <v>0</v>
      </c>
      <c r="O177" s="193"/>
      <c r="P177" s="193"/>
      <c r="Q177" s="193"/>
      <c r="R177" s="23"/>
      <c r="T177" s="131"/>
      <c r="U177" s="29" t="s">
        <v>40</v>
      </c>
      <c r="V177" s="132">
        <v>0.35058</v>
      </c>
      <c r="W177" s="132">
        <f>$V$177*$K$177</f>
        <v>34.8055824</v>
      </c>
      <c r="X177" s="132">
        <v>0.00032</v>
      </c>
      <c r="Y177" s="132">
        <f>$X$177*$K$177</f>
        <v>0.0317696</v>
      </c>
      <c r="Z177" s="132">
        <v>0</v>
      </c>
      <c r="AA177" s="133">
        <f>$Z$177*$K$177</f>
        <v>0</v>
      </c>
      <c r="AR177" s="6" t="s">
        <v>213</v>
      </c>
      <c r="AT177" s="6" t="s">
        <v>136</v>
      </c>
      <c r="AU177" s="6" t="s">
        <v>113</v>
      </c>
      <c r="AY177" s="6" t="s">
        <v>135</v>
      </c>
      <c r="BE177" s="86">
        <f>IF($U$177="základná",$N$177,0)</f>
        <v>0</v>
      </c>
      <c r="BF177" s="86">
        <f>IF($U$177="znížená",$N$177,0)</f>
        <v>0</v>
      </c>
      <c r="BG177" s="86">
        <f>IF($U$177="zákl. prenesená",$N$177,0)</f>
        <v>0</v>
      </c>
      <c r="BH177" s="86">
        <f>IF($U$177="zníž. prenesená",$N$177,0)</f>
        <v>0</v>
      </c>
      <c r="BI177" s="86">
        <f>IF($U$177="nulová",$N$177,0)</f>
        <v>0</v>
      </c>
      <c r="BJ177" s="6" t="s">
        <v>113</v>
      </c>
      <c r="BK177" s="134">
        <f>ROUND($L$177*$K$177,3)</f>
        <v>0</v>
      </c>
      <c r="BL177" s="6" t="s">
        <v>213</v>
      </c>
    </row>
    <row r="178" spans="2:63" s="6" customFormat="1" ht="51" customHeight="1">
      <c r="B178" s="22"/>
      <c r="D178" s="119" t="s">
        <v>173</v>
      </c>
      <c r="N178" s="188">
        <f>$BK$178</f>
        <v>0</v>
      </c>
      <c r="O178" s="147"/>
      <c r="P178" s="147"/>
      <c r="Q178" s="147"/>
      <c r="R178" s="23"/>
      <c r="T178" s="57"/>
      <c r="AA178" s="58"/>
      <c r="AT178" s="6" t="s">
        <v>72</v>
      </c>
      <c r="AU178" s="6" t="s">
        <v>73</v>
      </c>
      <c r="AY178" s="6" t="s">
        <v>174</v>
      </c>
      <c r="BK178" s="134">
        <f>SUM($BK$179:$BK$183)</f>
        <v>0</v>
      </c>
    </row>
    <row r="179" spans="2:63" s="6" customFormat="1" ht="23.25" customHeight="1">
      <c r="B179" s="22"/>
      <c r="C179" s="139"/>
      <c r="D179" s="139" t="s">
        <v>136</v>
      </c>
      <c r="E179" s="140"/>
      <c r="F179" s="200"/>
      <c r="G179" s="201"/>
      <c r="H179" s="201"/>
      <c r="I179" s="201"/>
      <c r="J179" s="141"/>
      <c r="K179" s="130"/>
      <c r="L179" s="194"/>
      <c r="M179" s="193"/>
      <c r="N179" s="195">
        <f>$BK$179</f>
        <v>0</v>
      </c>
      <c r="O179" s="193"/>
      <c r="P179" s="193"/>
      <c r="Q179" s="193"/>
      <c r="R179" s="23"/>
      <c r="T179" s="131"/>
      <c r="U179" s="142" t="s">
        <v>40</v>
      </c>
      <c r="AA179" s="58"/>
      <c r="AT179" s="6" t="s">
        <v>174</v>
      </c>
      <c r="AU179" s="6" t="s">
        <v>80</v>
      </c>
      <c r="AY179" s="6" t="s">
        <v>174</v>
      </c>
      <c r="BE179" s="86">
        <f>IF($U$179="základná",$N$179,0)</f>
        <v>0</v>
      </c>
      <c r="BF179" s="86">
        <f>IF($U$179="znížená",$N$179,0)</f>
        <v>0</v>
      </c>
      <c r="BG179" s="86">
        <f>IF($U$179="zákl. prenesená",$N$179,0)</f>
        <v>0</v>
      </c>
      <c r="BH179" s="86">
        <f>IF($U$179="zníž. prenesená",$N$179,0)</f>
        <v>0</v>
      </c>
      <c r="BI179" s="86">
        <f>IF($U$179="nulová",$N$179,0)</f>
        <v>0</v>
      </c>
      <c r="BJ179" s="6" t="s">
        <v>113</v>
      </c>
      <c r="BK179" s="134">
        <f>$L$179*$K$179</f>
        <v>0</v>
      </c>
    </row>
    <row r="180" spans="2:63" s="6" customFormat="1" ht="23.25" customHeight="1">
      <c r="B180" s="22"/>
      <c r="C180" s="139"/>
      <c r="D180" s="139" t="s">
        <v>136</v>
      </c>
      <c r="E180" s="140"/>
      <c r="F180" s="200"/>
      <c r="G180" s="201"/>
      <c r="H180" s="201"/>
      <c r="I180" s="201"/>
      <c r="J180" s="141"/>
      <c r="K180" s="130"/>
      <c r="L180" s="194"/>
      <c r="M180" s="193"/>
      <c r="N180" s="195">
        <f>$BK$180</f>
        <v>0</v>
      </c>
      <c r="O180" s="193"/>
      <c r="P180" s="193"/>
      <c r="Q180" s="193"/>
      <c r="R180" s="23"/>
      <c r="T180" s="131"/>
      <c r="U180" s="142" t="s">
        <v>40</v>
      </c>
      <c r="AA180" s="58"/>
      <c r="AT180" s="6" t="s">
        <v>174</v>
      </c>
      <c r="AU180" s="6" t="s">
        <v>80</v>
      </c>
      <c r="AY180" s="6" t="s">
        <v>174</v>
      </c>
      <c r="BE180" s="86">
        <f>IF($U$180="základná",$N$180,0)</f>
        <v>0</v>
      </c>
      <c r="BF180" s="86">
        <f>IF($U$180="znížená",$N$180,0)</f>
        <v>0</v>
      </c>
      <c r="BG180" s="86">
        <f>IF($U$180="zákl. prenesená",$N$180,0)</f>
        <v>0</v>
      </c>
      <c r="BH180" s="86">
        <f>IF($U$180="zníž. prenesená",$N$180,0)</f>
        <v>0</v>
      </c>
      <c r="BI180" s="86">
        <f>IF($U$180="nulová",$N$180,0)</f>
        <v>0</v>
      </c>
      <c r="BJ180" s="6" t="s">
        <v>113</v>
      </c>
      <c r="BK180" s="134">
        <f>$L$180*$K$180</f>
        <v>0</v>
      </c>
    </row>
    <row r="181" spans="2:63" s="6" customFormat="1" ht="23.25" customHeight="1">
      <c r="B181" s="22"/>
      <c r="C181" s="139"/>
      <c r="D181" s="139" t="s">
        <v>136</v>
      </c>
      <c r="E181" s="140"/>
      <c r="F181" s="200"/>
      <c r="G181" s="201"/>
      <c r="H181" s="201"/>
      <c r="I181" s="201"/>
      <c r="J181" s="141"/>
      <c r="K181" s="130"/>
      <c r="L181" s="194"/>
      <c r="M181" s="193"/>
      <c r="N181" s="195">
        <f>$BK$181</f>
        <v>0</v>
      </c>
      <c r="O181" s="193"/>
      <c r="P181" s="193"/>
      <c r="Q181" s="193"/>
      <c r="R181" s="23"/>
      <c r="T181" s="131"/>
      <c r="U181" s="142" t="s">
        <v>40</v>
      </c>
      <c r="AA181" s="58"/>
      <c r="AT181" s="6" t="s">
        <v>174</v>
      </c>
      <c r="AU181" s="6" t="s">
        <v>80</v>
      </c>
      <c r="AY181" s="6" t="s">
        <v>174</v>
      </c>
      <c r="BE181" s="86">
        <f>IF($U$181="základná",$N$181,0)</f>
        <v>0</v>
      </c>
      <c r="BF181" s="86">
        <f>IF($U$181="znížená",$N$181,0)</f>
        <v>0</v>
      </c>
      <c r="BG181" s="86">
        <f>IF($U$181="zákl. prenesená",$N$181,0)</f>
        <v>0</v>
      </c>
      <c r="BH181" s="86">
        <f>IF($U$181="zníž. prenesená",$N$181,0)</f>
        <v>0</v>
      </c>
      <c r="BI181" s="86">
        <f>IF($U$181="nulová",$N$181,0)</f>
        <v>0</v>
      </c>
      <c r="BJ181" s="6" t="s">
        <v>113</v>
      </c>
      <c r="BK181" s="134">
        <f>$L$181*$K$181</f>
        <v>0</v>
      </c>
    </row>
    <row r="182" spans="2:63" s="6" customFormat="1" ht="23.25" customHeight="1">
      <c r="B182" s="22"/>
      <c r="C182" s="139"/>
      <c r="D182" s="139" t="s">
        <v>136</v>
      </c>
      <c r="E182" s="140"/>
      <c r="F182" s="200"/>
      <c r="G182" s="201"/>
      <c r="H182" s="201"/>
      <c r="I182" s="201"/>
      <c r="J182" s="141"/>
      <c r="K182" s="130"/>
      <c r="L182" s="194"/>
      <c r="M182" s="193"/>
      <c r="N182" s="195">
        <f>$BK$182</f>
        <v>0</v>
      </c>
      <c r="O182" s="193"/>
      <c r="P182" s="193"/>
      <c r="Q182" s="193"/>
      <c r="R182" s="23"/>
      <c r="T182" s="131"/>
      <c r="U182" s="142" t="s">
        <v>40</v>
      </c>
      <c r="AA182" s="58"/>
      <c r="AT182" s="6" t="s">
        <v>174</v>
      </c>
      <c r="AU182" s="6" t="s">
        <v>80</v>
      </c>
      <c r="AY182" s="6" t="s">
        <v>174</v>
      </c>
      <c r="BE182" s="86">
        <f>IF($U$182="základná",$N$182,0)</f>
        <v>0</v>
      </c>
      <c r="BF182" s="86">
        <f>IF($U$182="znížená",$N$182,0)</f>
        <v>0</v>
      </c>
      <c r="BG182" s="86">
        <f>IF($U$182="zákl. prenesená",$N$182,0)</f>
        <v>0</v>
      </c>
      <c r="BH182" s="86">
        <f>IF($U$182="zníž. prenesená",$N$182,0)</f>
        <v>0</v>
      </c>
      <c r="BI182" s="86">
        <f>IF($U$182="nulová",$N$182,0)</f>
        <v>0</v>
      </c>
      <c r="BJ182" s="6" t="s">
        <v>113</v>
      </c>
      <c r="BK182" s="134">
        <f>$L$182*$K$182</f>
        <v>0</v>
      </c>
    </row>
    <row r="183" spans="2:63" s="6" customFormat="1" ht="23.25" customHeight="1">
      <c r="B183" s="22"/>
      <c r="C183" s="139"/>
      <c r="D183" s="139" t="s">
        <v>136</v>
      </c>
      <c r="E183" s="140"/>
      <c r="F183" s="200"/>
      <c r="G183" s="201"/>
      <c r="H183" s="201"/>
      <c r="I183" s="201"/>
      <c r="J183" s="141"/>
      <c r="K183" s="130"/>
      <c r="L183" s="194"/>
      <c r="M183" s="193"/>
      <c r="N183" s="195">
        <f>$BK$183</f>
        <v>0</v>
      </c>
      <c r="O183" s="193"/>
      <c r="P183" s="193"/>
      <c r="Q183" s="193"/>
      <c r="R183" s="23"/>
      <c r="T183" s="131"/>
      <c r="U183" s="142" t="s">
        <v>40</v>
      </c>
      <c r="V183" s="41"/>
      <c r="W183" s="41"/>
      <c r="X183" s="41"/>
      <c r="Y183" s="41"/>
      <c r="Z183" s="41"/>
      <c r="AA183" s="43"/>
      <c r="AT183" s="6" t="s">
        <v>174</v>
      </c>
      <c r="AU183" s="6" t="s">
        <v>80</v>
      </c>
      <c r="AY183" s="6" t="s">
        <v>174</v>
      </c>
      <c r="BE183" s="86">
        <f>IF($U$183="základná",$N$183,0)</f>
        <v>0</v>
      </c>
      <c r="BF183" s="86">
        <f>IF($U$183="znížená",$N$183,0)</f>
        <v>0</v>
      </c>
      <c r="BG183" s="86">
        <f>IF($U$183="zákl. prenesená",$N$183,0)</f>
        <v>0</v>
      </c>
      <c r="BH183" s="86">
        <f>IF($U$183="zníž. prenesená",$N$183,0)</f>
        <v>0</v>
      </c>
      <c r="BI183" s="86">
        <f>IF($U$183="nulová",$N$183,0)</f>
        <v>0</v>
      </c>
      <c r="BJ183" s="6" t="s">
        <v>113</v>
      </c>
      <c r="BK183" s="134">
        <f>$L$183*$K$183</f>
        <v>0</v>
      </c>
    </row>
    <row r="184" spans="2:18" s="6" customFormat="1" ht="7.5" customHeight="1"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6"/>
    </row>
    <row r="185" s="2" customFormat="1" ht="14.25" customHeight="1"/>
  </sheetData>
  <sheetProtection/>
  <mergeCells count="214">
    <mergeCell ref="N178:Q178"/>
    <mergeCell ref="H1:K1"/>
    <mergeCell ref="S2:AC2"/>
    <mergeCell ref="N154:Q154"/>
    <mergeCell ref="N156:Q156"/>
    <mergeCell ref="N157:Q157"/>
    <mergeCell ref="N168:Q168"/>
    <mergeCell ref="N173:Q173"/>
    <mergeCell ref="N176:Q176"/>
    <mergeCell ref="F183:I183"/>
    <mergeCell ref="L183:M183"/>
    <mergeCell ref="N183:Q183"/>
    <mergeCell ref="N128:Q128"/>
    <mergeCell ref="N129:Q129"/>
    <mergeCell ref="N130:Q130"/>
    <mergeCell ref="N135:Q135"/>
    <mergeCell ref="N140:Q140"/>
    <mergeCell ref="N143:Q143"/>
    <mergeCell ref="N148:Q148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7:I177"/>
    <mergeCell ref="L177:M177"/>
    <mergeCell ref="N177:Q177"/>
    <mergeCell ref="F172:I172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4:I144"/>
    <mergeCell ref="L144:M144"/>
    <mergeCell ref="N144:Q144"/>
    <mergeCell ref="F139:I139"/>
    <mergeCell ref="L139:M139"/>
    <mergeCell ref="N139:Q139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09:Q109"/>
    <mergeCell ref="L111:Q111"/>
    <mergeCell ref="C117:Q117"/>
    <mergeCell ref="F119:P119"/>
    <mergeCell ref="F120:P120"/>
    <mergeCell ref="M122:P122"/>
    <mergeCell ref="D106:H106"/>
    <mergeCell ref="N106:Q106"/>
    <mergeCell ref="D107:H107"/>
    <mergeCell ref="N107:Q107"/>
    <mergeCell ref="D108:H108"/>
    <mergeCell ref="N108:Q108"/>
    <mergeCell ref="N101:Q101"/>
    <mergeCell ref="N103:Q103"/>
    <mergeCell ref="D104:H104"/>
    <mergeCell ref="N104:Q104"/>
    <mergeCell ref="D105:H105"/>
    <mergeCell ref="N105:Q105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79:D184">
      <formula1>"K,M"</formula1>
    </dataValidation>
    <dataValidation type="list" allowBlank="1" showInputMessage="1" showErrorMessage="1" error="Povolené sú hodnoty základná, znížená, nulová." sqref="U179:U18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Vlado</cp:lastModifiedBy>
  <dcterms:modified xsi:type="dcterms:W3CDTF">2020-10-21T13:45:50Z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